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20" yWindow="30" windowWidth="15480" windowHeight="3885" activeTab="3"/>
  </bookViews>
  <sheets>
    <sheet name="cover" sheetId="10" r:id="rId1"/>
    <sheet name="Narrative" sheetId="11" r:id="rId2"/>
    <sheet name="FY 2015 BUDGET CAP" sheetId="9" r:id="rId3"/>
    <sheet name="Appendix - Sch 1.7" sheetId="13" r:id="rId4"/>
  </sheets>
  <definedNames>
    <definedName name="_xlnm.Print_Area" localSheetId="2">'FY 2015 BUDGET CAP'!$A$1:$L$812</definedName>
    <definedName name="_xlnm.Print_Area" localSheetId="1">Narrative!$A$1:$M$20</definedName>
    <definedName name="_xlnm.Print_Titles" localSheetId="3">'Appendix - Sch 1.7'!$1:$4</definedName>
  </definedNames>
  <calcPr calcId="145621" fullCalcOnLoad="1"/>
  <pivotCaches>
    <pivotCache cacheId="24" r:id="rId5"/>
  </pivotCaches>
</workbook>
</file>

<file path=xl/calcChain.xml><?xml version="1.0" encoding="utf-8"?>
<calcChain xmlns="http://schemas.openxmlformats.org/spreadsheetml/2006/main">
  <c r="A564" i="9" l="1"/>
  <c r="A55" i="9"/>
  <c r="B607" i="9"/>
  <c r="B55" i="9"/>
  <c r="A332" i="9"/>
  <c r="L265" i="9"/>
  <c r="L258" i="9"/>
  <c r="I258" i="9"/>
  <c r="C455" i="9"/>
  <c r="A215" i="9"/>
  <c r="A509" i="9"/>
  <c r="B770" i="9"/>
  <c r="B215" i="9"/>
  <c r="A510" i="9"/>
  <c r="A511" i="9"/>
  <c r="A512" i="9"/>
  <c r="A513" i="9"/>
  <c r="A514" i="9"/>
  <c r="A515" i="9"/>
  <c r="B802" i="9"/>
  <c r="A246" i="9"/>
  <c r="B246" i="9"/>
  <c r="A546" i="9"/>
  <c r="A544" i="9"/>
  <c r="A543" i="9"/>
  <c r="A542" i="9"/>
  <c r="A541" i="9"/>
  <c r="K638" i="9"/>
  <c r="K683" i="9"/>
  <c r="K729" i="9"/>
  <c r="K775" i="9"/>
  <c r="A497" i="9"/>
  <c r="A425" i="9"/>
  <c r="A424" i="9"/>
  <c r="A423" i="9"/>
  <c r="A422" i="9"/>
  <c r="A421" i="9"/>
  <c r="A420" i="9"/>
  <c r="A419" i="9"/>
  <c r="A418" i="9"/>
  <c r="A417" i="9"/>
  <c r="A416" i="9"/>
  <c r="A415" i="9"/>
  <c r="A414" i="9"/>
  <c r="A250" i="9"/>
  <c r="A249" i="9"/>
  <c r="A248" i="9"/>
  <c r="A247"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16"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2" i="9"/>
  <c r="A81" i="9"/>
  <c r="A80" i="9"/>
  <c r="A79" i="9"/>
  <c r="A78" i="9"/>
  <c r="A77" i="9"/>
  <c r="A76" i="9"/>
  <c r="A75" i="9"/>
  <c r="A74" i="9"/>
  <c r="A73" i="9"/>
  <c r="A72" i="9"/>
  <c r="A71" i="9"/>
  <c r="A70" i="9"/>
  <c r="A69" i="9"/>
  <c r="A68" i="9"/>
  <c r="A67" i="9"/>
  <c r="A66" i="9"/>
  <c r="A65" i="9"/>
  <c r="A64" i="9"/>
  <c r="A63" i="9"/>
  <c r="A62" i="9"/>
  <c r="A61" i="9"/>
  <c r="A60" i="9"/>
  <c r="A59" i="9"/>
  <c r="A58" i="9"/>
  <c r="A54" i="9"/>
  <c r="A53" i="9"/>
  <c r="A52" i="9"/>
  <c r="A51" i="9"/>
  <c r="A50" i="9"/>
  <c r="A49" i="9"/>
  <c r="A48" i="9"/>
  <c r="A47" i="9"/>
  <c r="A46" i="9"/>
  <c r="A45" i="9"/>
  <c r="A44" i="9"/>
  <c r="F294" i="9"/>
  <c r="F293" i="9"/>
  <c r="F292" i="9"/>
  <c r="F291" i="9"/>
  <c r="L282" i="9"/>
  <c r="L279" i="9"/>
  <c r="C405" i="9"/>
  <c r="C319" i="9"/>
  <c r="F259" i="9"/>
  <c r="F277" i="9"/>
  <c r="C422" i="9"/>
  <c r="B634" i="9"/>
  <c r="L276" i="9"/>
  <c r="L275" i="9"/>
  <c r="L272" i="9"/>
  <c r="L271" i="9"/>
  <c r="L267" i="9"/>
  <c r="C538" i="9"/>
  <c r="C514" i="9"/>
  <c r="C510" i="9"/>
  <c r="C506" i="9"/>
  <c r="C495" i="9"/>
  <c r="C490" i="9"/>
  <c r="C486" i="9"/>
  <c r="C483" i="9"/>
  <c r="C479" i="9"/>
  <c r="C437" i="9"/>
  <c r="C435" i="9"/>
  <c r="C416" i="9"/>
  <c r="C408" i="9"/>
  <c r="C392" i="9"/>
  <c r="C390" i="9"/>
  <c r="C378" i="9"/>
  <c r="C375" i="9"/>
  <c r="C371" i="9"/>
  <c r="C369" i="9"/>
  <c r="C362" i="9"/>
  <c r="C348" i="9"/>
  <c r="K259" i="9"/>
  <c r="H259" i="9"/>
  <c r="H278" i="9"/>
  <c r="I259" i="9"/>
  <c r="I277" i="9"/>
  <c r="J259" i="9"/>
  <c r="K278" i="9"/>
  <c r="L266" i="9"/>
  <c r="L268" i="9"/>
  <c r="L269" i="9"/>
  <c r="L270" i="9"/>
  <c r="L274" i="9"/>
  <c r="F285" i="9"/>
  <c r="G285" i="9"/>
  <c r="C317" i="9"/>
  <c r="C318" i="9"/>
  <c r="C320" i="9"/>
  <c r="F290" i="9"/>
  <c r="C382" i="9"/>
  <c r="C429" i="9"/>
  <c r="B806" i="9"/>
  <c r="B805" i="9"/>
  <c r="B249" i="9"/>
  <c r="B804" i="9"/>
  <c r="B248" i="9"/>
  <c r="B803" i="9"/>
  <c r="B801" i="9"/>
  <c r="B799" i="9"/>
  <c r="B798" i="9"/>
  <c r="B797" i="9"/>
  <c r="B796" i="9"/>
  <c r="B795" i="9"/>
  <c r="B239" i="9"/>
  <c r="B794" i="9"/>
  <c r="B238" i="9"/>
  <c r="B793" i="9"/>
  <c r="B792" i="9"/>
  <c r="B791" i="9"/>
  <c r="B235" i="9"/>
  <c r="B790" i="9"/>
  <c r="B789" i="9"/>
  <c r="B788" i="9"/>
  <c r="B787" i="9"/>
  <c r="B786" i="9"/>
  <c r="B230" i="9"/>
  <c r="B785" i="9"/>
  <c r="B784" i="9"/>
  <c r="B783" i="9"/>
  <c r="B782" i="9"/>
  <c r="B781" i="9"/>
  <c r="B780" i="9"/>
  <c r="B779" i="9"/>
  <c r="B223" i="9"/>
  <c r="B778" i="9"/>
  <c r="B222" i="9"/>
  <c r="B777" i="9"/>
  <c r="B771" i="9"/>
  <c r="B769" i="9"/>
  <c r="B214" i="9"/>
  <c r="B768" i="9"/>
  <c r="B213" i="9"/>
  <c r="B767" i="9"/>
  <c r="B765" i="9"/>
  <c r="B764" i="9"/>
  <c r="B209" i="9"/>
  <c r="B763" i="9"/>
  <c r="B208" i="9"/>
  <c r="B762" i="9"/>
  <c r="B761" i="9"/>
  <c r="B760" i="9"/>
  <c r="B759" i="9"/>
  <c r="B757" i="9"/>
  <c r="B756" i="9"/>
  <c r="B755" i="9"/>
  <c r="B200" i="9"/>
  <c r="B754" i="9"/>
  <c r="B199" i="9"/>
  <c r="B753" i="9"/>
  <c r="B752" i="9"/>
  <c r="B751" i="9"/>
  <c r="B750" i="9"/>
  <c r="B749" i="9"/>
  <c r="B748" i="9"/>
  <c r="B747" i="9"/>
  <c r="B746" i="9"/>
  <c r="B191" i="9"/>
  <c r="B745" i="9"/>
  <c r="B744" i="9"/>
  <c r="B743" i="9"/>
  <c r="B188" i="9"/>
  <c r="B742" i="9"/>
  <c r="B741" i="9"/>
  <c r="B740" i="9"/>
  <c r="B739" i="9"/>
  <c r="B738" i="9"/>
  <c r="B183" i="9"/>
  <c r="B737" i="9"/>
  <c r="B736" i="9"/>
  <c r="B735" i="9"/>
  <c r="B180" i="9"/>
  <c r="B734" i="9"/>
  <c r="B733" i="9"/>
  <c r="B732" i="9"/>
  <c r="B731" i="9"/>
  <c r="B725" i="9"/>
  <c r="B171" i="9"/>
  <c r="B724" i="9"/>
  <c r="B723" i="9"/>
  <c r="B722" i="9"/>
  <c r="B721" i="9"/>
  <c r="B720" i="9"/>
  <c r="B719" i="9"/>
  <c r="B718" i="9"/>
  <c r="B164" i="9"/>
  <c r="B717" i="9"/>
  <c r="B163" i="9"/>
  <c r="B716" i="9"/>
  <c r="B715" i="9"/>
  <c r="B714" i="9"/>
  <c r="B713" i="9"/>
  <c r="B159" i="9"/>
  <c r="B712" i="9"/>
  <c r="B711" i="9"/>
  <c r="B710" i="9"/>
  <c r="B156" i="9"/>
  <c r="B709" i="9"/>
  <c r="B155" i="9"/>
  <c r="B708" i="9"/>
  <c r="B707" i="9"/>
  <c r="B706" i="9"/>
  <c r="B152" i="9"/>
  <c r="B705" i="9"/>
  <c r="B151" i="9"/>
  <c r="B704" i="9"/>
  <c r="B703" i="9"/>
  <c r="B702" i="9"/>
  <c r="B701" i="9"/>
  <c r="B147" i="9"/>
  <c r="B700" i="9"/>
  <c r="B699" i="9"/>
  <c r="B698" i="9"/>
  <c r="B144" i="9"/>
  <c r="B697" i="9"/>
  <c r="B143" i="9"/>
  <c r="B696" i="9"/>
  <c r="B695" i="9"/>
  <c r="B694" i="9"/>
  <c r="B693" i="9"/>
  <c r="B692" i="9"/>
  <c r="B691" i="9"/>
  <c r="B690" i="9"/>
  <c r="B136" i="9"/>
  <c r="B688" i="9"/>
  <c r="B134" i="9"/>
  <c r="B686" i="9"/>
  <c r="B685" i="9"/>
  <c r="B679" i="9"/>
  <c r="B126" i="9"/>
  <c r="B678" i="9"/>
  <c r="B125" i="9"/>
  <c r="B677" i="9"/>
  <c r="B676" i="9"/>
  <c r="B674" i="9"/>
  <c r="B121" i="9"/>
  <c r="B673" i="9"/>
  <c r="B672" i="9"/>
  <c r="B671" i="9"/>
  <c r="B670" i="9"/>
  <c r="B669" i="9"/>
  <c r="B116" i="9"/>
  <c r="B668" i="9"/>
  <c r="B667" i="9"/>
  <c r="B666" i="9"/>
  <c r="B665" i="9"/>
  <c r="B664" i="9"/>
  <c r="B663" i="9"/>
  <c r="B662" i="9"/>
  <c r="B109" i="9"/>
  <c r="B661" i="9"/>
  <c r="B108" i="9"/>
  <c r="B660" i="9"/>
  <c r="B659" i="9"/>
  <c r="B658" i="9"/>
  <c r="B657" i="9"/>
  <c r="B104" i="9"/>
  <c r="B656" i="9"/>
  <c r="B655" i="9"/>
  <c r="B654" i="9"/>
  <c r="B101" i="9"/>
  <c r="B653" i="9"/>
  <c r="B100" i="9"/>
  <c r="B652" i="9"/>
  <c r="B651" i="9"/>
  <c r="B650" i="9"/>
  <c r="B649" i="9"/>
  <c r="B96" i="9"/>
  <c r="B648" i="9"/>
  <c r="B647" i="9"/>
  <c r="B646" i="9"/>
  <c r="B645" i="9"/>
  <c r="B644" i="9"/>
  <c r="B643" i="9"/>
  <c r="B642" i="9"/>
  <c r="B641" i="9"/>
  <c r="B88" i="9"/>
  <c r="B640" i="9"/>
  <c r="B633" i="9"/>
  <c r="B632" i="9"/>
  <c r="B80" i="9"/>
  <c r="B631" i="9"/>
  <c r="B630" i="9"/>
  <c r="B629" i="9"/>
  <c r="B628" i="9"/>
  <c r="B627" i="9"/>
  <c r="B75" i="9"/>
  <c r="B626" i="9"/>
  <c r="B625" i="9"/>
  <c r="B624" i="9"/>
  <c r="B72" i="9"/>
  <c r="B623" i="9"/>
  <c r="B622" i="9"/>
  <c r="B621" i="9"/>
  <c r="B620" i="9"/>
  <c r="B619" i="9"/>
  <c r="B67" i="9"/>
  <c r="B618" i="9"/>
  <c r="B617" i="9"/>
  <c r="B616" i="9"/>
  <c r="B64" i="9"/>
  <c r="B615" i="9"/>
  <c r="B63" i="9"/>
  <c r="B614" i="9"/>
  <c r="B613" i="9"/>
  <c r="B612" i="9"/>
  <c r="B611" i="9"/>
  <c r="B610" i="9"/>
  <c r="B609" i="9"/>
  <c r="C570" i="9"/>
  <c r="D564" i="9"/>
  <c r="I638" i="9"/>
  <c r="I683" i="9"/>
  <c r="J638" i="9"/>
  <c r="J683" i="9"/>
  <c r="J729" i="9"/>
  <c r="J775" i="9"/>
  <c r="H638" i="9"/>
  <c r="H683" i="9"/>
  <c r="H729" i="9"/>
  <c r="H775" i="9"/>
  <c r="C85" i="9"/>
  <c r="C129" i="9"/>
  <c r="C174" i="9"/>
  <c r="C219" i="9"/>
  <c r="L283" i="9"/>
  <c r="A387" i="9"/>
  <c r="A563" i="9"/>
  <c r="A540" i="9"/>
  <c r="A539" i="9"/>
  <c r="A538" i="9"/>
  <c r="A537" i="9"/>
  <c r="A536" i="9"/>
  <c r="A535" i="9"/>
  <c r="A534" i="9"/>
  <c r="A533" i="9"/>
  <c r="A532" i="9"/>
  <c r="A531" i="9"/>
  <c r="A530" i="9"/>
  <c r="A529" i="9"/>
  <c r="A528" i="9"/>
  <c r="A527" i="9"/>
  <c r="A526" i="9"/>
  <c r="A525" i="9"/>
  <c r="A524" i="9"/>
  <c r="A523" i="9"/>
  <c r="A522" i="9"/>
  <c r="A521" i="9"/>
  <c r="A586" i="9"/>
  <c r="A508" i="9"/>
  <c r="A507" i="9"/>
  <c r="A506" i="9"/>
  <c r="A504" i="9"/>
  <c r="A505" i="9"/>
  <c r="A503" i="9"/>
  <c r="A502" i="9"/>
  <c r="A501" i="9"/>
  <c r="A500" i="9"/>
  <c r="A499" i="9"/>
  <c r="A498" i="9"/>
  <c r="A496" i="9"/>
  <c r="A495" i="9"/>
  <c r="A494" i="9"/>
  <c r="A493" i="9"/>
  <c r="A492" i="9"/>
  <c r="A491" i="9"/>
  <c r="A490" i="9"/>
  <c r="A489" i="9"/>
  <c r="A488" i="9"/>
  <c r="A487" i="9"/>
  <c r="A486" i="9"/>
  <c r="A485" i="9"/>
  <c r="A484" i="9"/>
  <c r="A483" i="9"/>
  <c r="A482" i="9"/>
  <c r="A481" i="9"/>
  <c r="A480" i="9"/>
  <c r="A479" i="9"/>
  <c r="A478" i="9"/>
  <c r="A477" i="9"/>
  <c r="A476" i="9"/>
  <c r="A475" i="9"/>
  <c r="A469" i="9"/>
  <c r="A468" i="9"/>
  <c r="A467" i="9"/>
  <c r="A466" i="9"/>
  <c r="A465" i="9"/>
  <c r="A464" i="9"/>
  <c r="A463" i="9"/>
  <c r="A462" i="9"/>
  <c r="A461" i="9"/>
  <c r="A460" i="9"/>
  <c r="A459" i="9"/>
  <c r="A458" i="9"/>
  <c r="A457" i="9"/>
  <c r="A456" i="9"/>
  <c r="A455" i="9"/>
  <c r="A454" i="9"/>
  <c r="A453" i="9"/>
  <c r="A452" i="9"/>
  <c r="A451" i="9"/>
  <c r="A450" i="9"/>
  <c r="A449" i="9"/>
  <c r="A448" i="9"/>
  <c r="A447" i="9"/>
  <c r="A446" i="9"/>
  <c r="A445" i="9"/>
  <c r="A444" i="9"/>
  <c r="A443" i="9"/>
  <c r="A442" i="9"/>
  <c r="A441" i="9"/>
  <c r="A440" i="9"/>
  <c r="A439" i="9"/>
  <c r="A438" i="9"/>
  <c r="A437" i="9"/>
  <c r="A436" i="9"/>
  <c r="A435" i="9"/>
  <c r="A434" i="9"/>
  <c r="A433" i="9"/>
  <c r="A432" i="9"/>
  <c r="A431" i="9"/>
  <c r="A413" i="9"/>
  <c r="A412" i="9"/>
  <c r="A411" i="9"/>
  <c r="A410" i="9"/>
  <c r="A409" i="9"/>
  <c r="A408" i="9"/>
  <c r="A407" i="9"/>
  <c r="A406" i="9"/>
  <c r="A405" i="9"/>
  <c r="A404" i="9"/>
  <c r="A403" i="9"/>
  <c r="A402" i="9"/>
  <c r="A401" i="9"/>
  <c r="A399" i="9"/>
  <c r="A398" i="9"/>
  <c r="A400" i="9"/>
  <c r="A397" i="9"/>
  <c r="A396" i="9"/>
  <c r="A395" i="9"/>
  <c r="A394" i="9"/>
  <c r="A393" i="9"/>
  <c r="A392" i="9"/>
  <c r="A391" i="9"/>
  <c r="A390" i="9"/>
  <c r="A389" i="9"/>
  <c r="A388" i="9"/>
  <c r="A386" i="9"/>
  <c r="A385" i="9"/>
  <c r="A384" i="9"/>
  <c r="A378" i="9"/>
  <c r="A377" i="9"/>
  <c r="A376" i="9"/>
  <c r="A374" i="9"/>
  <c r="A375" i="9"/>
  <c r="A373" i="9"/>
  <c r="A372" i="9"/>
  <c r="A371" i="9"/>
  <c r="A370" i="9"/>
  <c r="A369" i="9"/>
  <c r="A368" i="9"/>
  <c r="A367" i="9"/>
  <c r="A366" i="9"/>
  <c r="A365" i="9"/>
  <c r="A364" i="9"/>
  <c r="A363" i="9"/>
  <c r="A362" i="9"/>
  <c r="A361" i="9"/>
  <c r="A360" i="9"/>
  <c r="A359" i="9"/>
  <c r="A358" i="9"/>
  <c r="A357" i="9"/>
  <c r="A356" i="9"/>
  <c r="A355" i="9"/>
  <c r="A354" i="9"/>
  <c r="A353" i="9"/>
  <c r="A352" i="9"/>
  <c r="A351" i="9"/>
  <c r="A350" i="9"/>
  <c r="A349" i="9"/>
  <c r="A348" i="9"/>
  <c r="A331" i="9"/>
  <c r="A330" i="9"/>
  <c r="A329" i="9"/>
  <c r="A328" i="9"/>
  <c r="A568" i="9"/>
  <c r="A327" i="9"/>
  <c r="A567" i="9"/>
  <c r="A326" i="9"/>
  <c r="A566" i="9"/>
  <c r="A325" i="9"/>
  <c r="A565" i="9"/>
  <c r="A324" i="9"/>
  <c r="A323" i="9"/>
  <c r="A321" i="9"/>
  <c r="A320" i="9"/>
  <c r="A319" i="9"/>
  <c r="A43" i="9"/>
  <c r="B599" i="9"/>
  <c r="B250" i="9"/>
  <c r="B66" i="9"/>
  <c r="B78" i="9"/>
  <c r="B90" i="9"/>
  <c r="B92" i="9"/>
  <c r="B110" i="9"/>
  <c r="B112" i="9"/>
  <c r="B141" i="9"/>
  <c r="B149" i="9"/>
  <c r="B170" i="9"/>
  <c r="B192" i="9"/>
  <c r="B207" i="9"/>
  <c r="B211" i="9"/>
  <c r="B210" i="9"/>
  <c r="B216" i="9"/>
  <c r="B225" i="9"/>
  <c r="B227" i="9"/>
  <c r="B231" i="9"/>
  <c r="B233" i="9"/>
  <c r="B237" i="9"/>
  <c r="B58" i="9"/>
  <c r="C588" i="9"/>
  <c r="D588" i="9"/>
  <c r="A57" i="9"/>
  <c r="B586" i="9"/>
  <c r="B600" i="9"/>
  <c r="B601" i="9"/>
  <c r="B602" i="9"/>
  <c r="B50" i="9"/>
  <c r="B603" i="9"/>
  <c r="B604" i="9"/>
  <c r="B605" i="9"/>
  <c r="B606" i="9"/>
  <c r="B565" i="9"/>
  <c r="B566" i="9"/>
  <c r="B567" i="9"/>
  <c r="B568" i="9"/>
  <c r="A87" i="9"/>
  <c r="A131" i="9"/>
  <c r="A176" i="9"/>
  <c r="B93" i="9"/>
  <c r="J280" i="9"/>
  <c r="K295" i="9"/>
  <c r="K280" i="9"/>
  <c r="H280" i="9"/>
  <c r="J284" i="9"/>
  <c r="J281" i="9"/>
  <c r="H273" i="9"/>
  <c r="J264" i="9"/>
  <c r="J295" i="9"/>
  <c r="K264" i="9"/>
  <c r="J278" i="9"/>
  <c r="H262" i="9"/>
  <c r="K284" i="9"/>
  <c r="K273" i="9"/>
  <c r="B57" i="9"/>
  <c r="B68" i="9"/>
  <c r="B201" i="9"/>
  <c r="B150" i="9"/>
  <c r="B226" i="9"/>
  <c r="B123" i="9"/>
  <c r="B117" i="9"/>
  <c r="I281" i="9"/>
  <c r="D287" i="9"/>
  <c r="J273" i="9"/>
  <c r="L259" i="9"/>
  <c r="C321" i="9"/>
  <c r="I284" i="9"/>
  <c r="J263" i="9"/>
  <c r="G258" i="9"/>
  <c r="G259" i="9"/>
  <c r="I262" i="9"/>
  <c r="H281" i="9"/>
  <c r="L262" i="9"/>
  <c r="B61" i="9"/>
  <c r="B106" i="9"/>
  <c r="B194" i="9"/>
  <c r="B196" i="9"/>
  <c r="B229" i="9"/>
  <c r="B241" i="9"/>
  <c r="B243" i="9"/>
  <c r="B245" i="9"/>
  <c r="B73" i="9"/>
  <c r="B74" i="9"/>
  <c r="B76" i="9"/>
  <c r="B77" i="9"/>
  <c r="B91" i="9"/>
  <c r="B94" i="9"/>
  <c r="B95" i="9"/>
  <c r="B224" i="9"/>
  <c r="B60" i="9"/>
  <c r="B62" i="9"/>
  <c r="B103" i="9"/>
  <c r="B105" i="9"/>
  <c r="B107" i="9"/>
  <c r="B153" i="9"/>
  <c r="B193" i="9"/>
  <c r="B195" i="9"/>
  <c r="B228" i="9"/>
  <c r="B232" i="9"/>
  <c r="B234" i="9"/>
  <c r="B236" i="9"/>
  <c r="B240" i="9"/>
  <c r="B242" i="9"/>
  <c r="B247" i="9"/>
  <c r="B53" i="9"/>
  <c r="B51" i="9"/>
  <c r="B49" i="9"/>
  <c r="B47" i="9"/>
  <c r="B70" i="9"/>
  <c r="B79" i="9"/>
  <c r="B81" i="9"/>
  <c r="B97" i="9"/>
  <c r="B99" i="9"/>
  <c r="B111" i="9"/>
  <c r="B119" i="9"/>
  <c r="B145" i="9"/>
  <c r="B157" i="9"/>
  <c r="B161" i="9"/>
  <c r="B165" i="9"/>
  <c r="B167" i="9"/>
  <c r="B169" i="9"/>
  <c r="B177" i="9"/>
  <c r="B179" i="9"/>
  <c r="B181" i="9"/>
  <c r="B185" i="9"/>
  <c r="B187" i="9"/>
  <c r="B189" i="9"/>
  <c r="B197" i="9"/>
  <c r="B204" i="9"/>
  <c r="B206" i="9"/>
  <c r="B113" i="9"/>
  <c r="B114" i="9"/>
  <c r="B115" i="9"/>
  <c r="B124" i="9"/>
  <c r="B131" i="9"/>
  <c r="B132" i="9"/>
  <c r="B137" i="9"/>
  <c r="B54" i="9"/>
  <c r="B52" i="9"/>
  <c r="B48" i="9"/>
  <c r="B59" i="9"/>
  <c r="B65" i="9"/>
  <c r="B69" i="9"/>
  <c r="B71" i="9"/>
  <c r="B87" i="9"/>
  <c r="B89" i="9"/>
  <c r="B98" i="9"/>
  <c r="B102" i="9"/>
  <c r="B118" i="9"/>
  <c r="B120" i="9"/>
  <c r="B142" i="9"/>
  <c r="B146" i="9"/>
  <c r="B148" i="9"/>
  <c r="B154" i="9"/>
  <c r="B158" i="9"/>
  <c r="B160" i="9"/>
  <c r="B162" i="9"/>
  <c r="B166" i="9"/>
  <c r="B168" i="9"/>
  <c r="B176" i="9"/>
  <c r="B178" i="9"/>
  <c r="B182" i="9"/>
  <c r="B184" i="9"/>
  <c r="B186" i="9"/>
  <c r="B190" i="9"/>
  <c r="B198" i="9"/>
  <c r="B202" i="9"/>
  <c r="B205" i="9"/>
  <c r="B212" i="9"/>
  <c r="B221" i="9"/>
  <c r="C316" i="9"/>
  <c r="I264" i="9"/>
  <c r="H264" i="9"/>
  <c r="I278" i="9"/>
  <c r="I280" i="9"/>
  <c r="I287" i="9"/>
  <c r="I297" i="9"/>
  <c r="I299" i="9"/>
  <c r="I301" i="9"/>
  <c r="H295" i="9"/>
  <c r="H284" i="9"/>
  <c r="H263" i="9"/>
  <c r="I295" i="9"/>
  <c r="I273" i="9"/>
  <c r="I263" i="9"/>
  <c r="J262" i="9"/>
  <c r="J287" i="9"/>
  <c r="J297" i="9"/>
  <c r="J301" i="9"/>
  <c r="F576" i="9"/>
  <c r="J277" i="9"/>
  <c r="H277" i="9"/>
  <c r="L284" i="9"/>
  <c r="L277" i="9"/>
  <c r="K263" i="9"/>
  <c r="K277" i="9"/>
  <c r="D567" i="9"/>
  <c r="D565" i="9"/>
  <c r="D568" i="9"/>
  <c r="D566" i="9"/>
  <c r="D563" i="9"/>
  <c r="B138" i="9"/>
  <c r="D297" i="9"/>
  <c r="F284" i="9"/>
  <c r="F278" i="9"/>
  <c r="F281" i="9"/>
  <c r="F295" i="9"/>
  <c r="F263" i="9"/>
  <c r="F273" i="9"/>
  <c r="F262" i="9"/>
  <c r="F264" i="9"/>
  <c r="F280" i="9"/>
  <c r="L278" i="9"/>
  <c r="G278" i="9"/>
  <c r="L264" i="9"/>
  <c r="L263" i="9"/>
  <c r="L281" i="9"/>
  <c r="L295" i="9"/>
  <c r="B139" i="9"/>
  <c r="B140" i="9"/>
  <c r="K262" i="9"/>
  <c r="C334" i="9"/>
  <c r="L273" i="9"/>
  <c r="L280" i="9"/>
  <c r="D259" i="9"/>
  <c r="I729" i="9"/>
  <c r="I775" i="9"/>
  <c r="C473" i="9"/>
  <c r="C519" i="9"/>
  <c r="K281" i="9"/>
  <c r="G277" i="9"/>
  <c r="H287" i="9"/>
  <c r="H297" i="9"/>
  <c r="H301" i="9"/>
  <c r="F554" i="9"/>
  <c r="D319" i="9"/>
  <c r="D332" i="9"/>
  <c r="D570" i="9"/>
  <c r="F287" i="9"/>
  <c r="F297" i="9"/>
  <c r="F301" i="9"/>
  <c r="F306" i="9"/>
  <c r="F309" i="9"/>
  <c r="G284" i="9"/>
  <c r="G280" i="9"/>
  <c r="G262" i="9"/>
  <c r="G263" i="9"/>
  <c r="G295" i="9"/>
  <c r="G273" i="9"/>
  <c r="G264" i="9"/>
  <c r="G281" i="9"/>
  <c r="C548" i="9"/>
  <c r="D509" i="9"/>
  <c r="L287" i="9"/>
  <c r="L297" i="9"/>
  <c r="L299" i="9"/>
  <c r="L301" i="9"/>
  <c r="D328" i="9"/>
  <c r="D320" i="9"/>
  <c r="D330" i="9"/>
  <c r="D316" i="9"/>
  <c r="D324" i="9"/>
  <c r="D323" i="9"/>
  <c r="D317" i="9"/>
  <c r="D327" i="9"/>
  <c r="D325" i="9"/>
  <c r="D329" i="9"/>
  <c r="D318" i="9"/>
  <c r="D326" i="9"/>
  <c r="D321" i="9"/>
  <c r="D331" i="9"/>
  <c r="I808" i="9"/>
  <c r="K287" i="9"/>
  <c r="K297" i="9"/>
  <c r="K299" i="9"/>
  <c r="F316" i="9"/>
  <c r="F332" i="9"/>
  <c r="C607" i="9"/>
  <c r="H607" i="9"/>
  <c r="J607" i="9"/>
  <c r="C55" i="9"/>
  <c r="D454" i="9"/>
  <c r="D541" i="9"/>
  <c r="G287" i="9"/>
  <c r="G297" i="9"/>
  <c r="G301" i="9"/>
  <c r="F339" i="9"/>
  <c r="D446" i="9"/>
  <c r="D524" i="9"/>
  <c r="D376" i="9"/>
  <c r="D531" i="9"/>
  <c r="D408" i="9"/>
  <c r="D418" i="9"/>
  <c r="D388" i="9"/>
  <c r="D440" i="9"/>
  <c r="D512" i="9"/>
  <c r="D491" i="9"/>
  <c r="D450" i="9"/>
  <c r="D370" i="9"/>
  <c r="D410" i="9"/>
  <c r="D482" i="9"/>
  <c r="D433" i="9"/>
  <c r="D502" i="9"/>
  <c r="D352" i="9"/>
  <c r="D350" i="9"/>
  <c r="D377" i="9"/>
  <c r="D393" i="9"/>
  <c r="D514" i="9"/>
  <c r="D469" i="9"/>
  <c r="D515" i="9"/>
  <c r="D357" i="9"/>
  <c r="D417" i="9"/>
  <c r="D431" i="9"/>
  <c r="D528" i="9"/>
  <c r="D453" i="9"/>
  <c r="D476" i="9"/>
  <c r="D484" i="9"/>
  <c r="D387" i="9"/>
  <c r="D355" i="9"/>
  <c r="D437" i="9"/>
  <c r="D459" i="9"/>
  <c r="D462" i="9"/>
  <c r="D501" i="9"/>
  <c r="D488" i="9"/>
  <c r="D441" i="9"/>
  <c r="D367" i="9"/>
  <c r="D359" i="9"/>
  <c r="D353" i="9"/>
  <c r="D447" i="9"/>
  <c r="D351" i="9"/>
  <c r="D392" i="9"/>
  <c r="D508" i="9"/>
  <c r="D420" i="9"/>
  <c r="D386" i="9"/>
  <c r="D362" i="9"/>
  <c r="D365" i="9"/>
  <c r="D523" i="9"/>
  <c r="D356" i="9"/>
  <c r="D445" i="9"/>
  <c r="D348" i="9"/>
  <c r="D535" i="9"/>
  <c r="D373" i="9"/>
  <c r="D490" i="9"/>
  <c r="D504" i="9"/>
  <c r="D369" i="9"/>
  <c r="D455" i="9"/>
  <c r="D536" i="9"/>
  <c r="D366" i="9"/>
  <c r="D403" i="9"/>
  <c r="D537" i="9"/>
  <c r="D432" i="9"/>
  <c r="D434" i="9"/>
  <c r="D534" i="9"/>
  <c r="D390" i="9"/>
  <c r="D423" i="9"/>
  <c r="D522" i="9"/>
  <c r="D542" i="9"/>
  <c r="D411" i="9"/>
  <c r="D529" i="9"/>
  <c r="D530" i="9"/>
  <c r="D480" i="9"/>
  <c r="D405" i="9"/>
  <c r="D457" i="9"/>
  <c r="D363" i="9"/>
  <c r="D486" i="9"/>
  <c r="D493" i="9"/>
  <c r="D364" i="9"/>
  <c r="D479" i="9"/>
  <c r="D546" i="9"/>
  <c r="D544" i="9"/>
  <c r="D532" i="9"/>
  <c r="D543" i="9"/>
  <c r="D468" i="9"/>
  <c r="D413" i="9"/>
  <c r="D527" i="9"/>
  <c r="D477" i="9"/>
  <c r="D399" i="9"/>
  <c r="D467" i="9"/>
  <c r="D421" i="9"/>
  <c r="D499" i="9"/>
  <c r="D487" i="9"/>
  <c r="D415" i="9"/>
  <c r="D385" i="9"/>
  <c r="D465" i="9"/>
  <c r="D458" i="9"/>
  <c r="D540" i="9"/>
  <c r="D460" i="9"/>
  <c r="D533" i="9"/>
  <c r="D360" i="9"/>
  <c r="D525" i="9"/>
  <c r="D443" i="9"/>
  <c r="D401" i="9"/>
  <c r="D422" i="9"/>
  <c r="D506" i="9"/>
  <c r="D496" i="9"/>
  <c r="D425" i="9"/>
  <c r="D503" i="9"/>
  <c r="D511" i="9"/>
  <c r="D389" i="9"/>
  <c r="D498" i="9"/>
  <c r="D394" i="9"/>
  <c r="D463" i="9"/>
  <c r="D404" i="9"/>
  <c r="D378" i="9"/>
  <c r="D375" i="9"/>
  <c r="D424" i="9"/>
  <c r="D349" i="9"/>
  <c r="D361" i="9"/>
  <c r="D492" i="9"/>
  <c r="D494" i="9"/>
  <c r="D481" i="9"/>
  <c r="D538" i="9"/>
  <c r="D485" i="9"/>
  <c r="D398" i="9"/>
  <c r="D495" i="9"/>
  <c r="D444" i="9"/>
  <c r="D395" i="9"/>
  <c r="D391" i="9"/>
  <c r="D372" i="9"/>
  <c r="D452" i="9"/>
  <c r="D505" i="9"/>
  <c r="D526" i="9"/>
  <c r="D436" i="9"/>
  <c r="D500" i="9"/>
  <c r="D435" i="9"/>
  <c r="D400" i="9"/>
  <c r="D513" i="9"/>
  <c r="D489" i="9"/>
  <c r="D409" i="9"/>
  <c r="D414" i="9"/>
  <c r="D478" i="9"/>
  <c r="D397" i="9"/>
  <c r="D374" i="9"/>
  <c r="D456" i="9"/>
  <c r="D354" i="9"/>
  <c r="D521" i="9"/>
  <c r="D451" i="9"/>
  <c r="D406" i="9"/>
  <c r="D358" i="9"/>
  <c r="D449" i="9"/>
  <c r="D402" i="9"/>
  <c r="D439" i="9"/>
  <c r="D475" i="9"/>
  <c r="D539" i="9"/>
  <c r="D461" i="9"/>
  <c r="D396" i="9"/>
  <c r="D371" i="9"/>
  <c r="D412" i="9"/>
  <c r="D466" i="9"/>
  <c r="D438" i="9"/>
  <c r="D510" i="9"/>
  <c r="D483" i="9"/>
  <c r="D442" i="9"/>
  <c r="D497" i="9"/>
  <c r="D464" i="9"/>
  <c r="D407" i="9"/>
  <c r="D419" i="9"/>
  <c r="D507" i="9"/>
  <c r="D416" i="9"/>
  <c r="D384" i="9"/>
  <c r="D448" i="9"/>
  <c r="D368" i="9"/>
  <c r="D334" i="9"/>
  <c r="K301" i="9"/>
  <c r="D299" i="9"/>
  <c r="D301" i="9"/>
  <c r="W299" i="9"/>
  <c r="F326" i="9"/>
  <c r="C601" i="9"/>
  <c r="F323" i="9"/>
  <c r="C598" i="9"/>
  <c r="F321" i="9"/>
  <c r="C597" i="9"/>
  <c r="F325" i="9"/>
  <c r="C600" i="9"/>
  <c r="F331" i="9"/>
  <c r="C606" i="9"/>
  <c r="F330" i="9"/>
  <c r="C605" i="9"/>
  <c r="F318" i="9"/>
  <c r="F577" i="9"/>
  <c r="F579" i="9"/>
  <c r="F586" i="9"/>
  <c r="F327" i="9"/>
  <c r="C602" i="9"/>
  <c r="F324" i="9"/>
  <c r="C599" i="9"/>
  <c r="F319" i="9"/>
  <c r="C595" i="9"/>
  <c r="F329" i="9"/>
  <c r="C604" i="9"/>
  <c r="F317" i="9"/>
  <c r="F555" i="9"/>
  <c r="F557" i="9"/>
  <c r="F320" i="9"/>
  <c r="C596" i="9"/>
  <c r="F328" i="9"/>
  <c r="C603" i="9"/>
  <c r="F564" i="9"/>
  <c r="F597" i="9"/>
  <c r="F565" i="9"/>
  <c r="W301" i="9"/>
  <c r="D548" i="9"/>
  <c r="X299" i="9"/>
  <c r="H596" i="9"/>
  <c r="J596" i="9"/>
  <c r="H604" i="9"/>
  <c r="J604" i="9"/>
  <c r="H599" i="9"/>
  <c r="J599" i="9"/>
  <c r="G781" i="9"/>
  <c r="G808" i="9"/>
  <c r="F588" i="9"/>
  <c r="H606" i="9"/>
  <c r="J606" i="9"/>
  <c r="H597" i="9"/>
  <c r="J597" i="9"/>
  <c r="F568" i="9"/>
  <c r="F603" i="9"/>
  <c r="F566" i="9"/>
  <c r="F601" i="9"/>
  <c r="F567" i="9"/>
  <c r="F602" i="9"/>
  <c r="H602" i="9"/>
  <c r="J602" i="9"/>
  <c r="F563" i="9"/>
  <c r="F600" i="9"/>
  <c r="H600" i="9"/>
  <c r="J600" i="9"/>
  <c r="C808" i="9"/>
  <c r="H605" i="9"/>
  <c r="J605" i="9"/>
  <c r="H598" i="9"/>
  <c r="J598" i="9"/>
  <c r="F340" i="9"/>
  <c r="F342" i="9"/>
  <c r="F546" i="9"/>
  <c r="F334" i="9"/>
  <c r="F497" i="9"/>
  <c r="D758" i="9"/>
  <c r="H758" i="9"/>
  <c r="F509" i="9"/>
  <c r="D770" i="9"/>
  <c r="H770" i="9"/>
  <c r="J770" i="9"/>
  <c r="C215" i="9"/>
  <c r="F541" i="9"/>
  <c r="D802" i="9"/>
  <c r="H802" i="9"/>
  <c r="J802" i="9"/>
  <c r="C246" i="9"/>
  <c r="H603" i="9"/>
  <c r="J603" i="9"/>
  <c r="J758" i="9"/>
  <c r="F393" i="9"/>
  <c r="D654" i="9"/>
  <c r="F356" i="9"/>
  <c r="D617" i="9"/>
  <c r="F431" i="9"/>
  <c r="D692" i="9"/>
  <c r="F365" i="9"/>
  <c r="D626" i="9"/>
  <c r="F410" i="9"/>
  <c r="D671" i="9"/>
  <c r="F491" i="9"/>
  <c r="D752" i="9"/>
  <c r="F357" i="9"/>
  <c r="D618" i="9"/>
  <c r="F498" i="9"/>
  <c r="D759" i="9"/>
  <c r="F359" i="9"/>
  <c r="D620" i="9"/>
  <c r="F514" i="9"/>
  <c r="D780" i="9"/>
  <c r="F363" i="9"/>
  <c r="D624" i="9"/>
  <c r="F348" i="9"/>
  <c r="F362" i="9"/>
  <c r="D623" i="9"/>
  <c r="F469" i="9"/>
  <c r="D735" i="9"/>
  <c r="F388" i="9"/>
  <c r="D649" i="9"/>
  <c r="F445" i="9"/>
  <c r="D706" i="9"/>
  <c r="F463" i="9"/>
  <c r="D724" i="9"/>
  <c r="F479" i="9"/>
  <c r="D740" i="9"/>
  <c r="F353" i="9"/>
  <c r="D614" i="9"/>
  <c r="F486" i="9"/>
  <c r="D747" i="9"/>
  <c r="F420" i="9"/>
  <c r="D686" i="9"/>
  <c r="F367" i="9"/>
  <c r="D628" i="9"/>
  <c r="F450" i="9"/>
  <c r="D711" i="9"/>
  <c r="F482" i="9"/>
  <c r="D743" i="9"/>
  <c r="F535" i="9"/>
  <c r="D796" i="9"/>
  <c r="F366" i="9"/>
  <c r="D627" i="9"/>
  <c r="F364" i="9"/>
  <c r="D625" i="9"/>
  <c r="F524" i="9"/>
  <c r="D785" i="9"/>
  <c r="F446" i="9"/>
  <c r="D707" i="9"/>
  <c r="F351" i="9"/>
  <c r="D612" i="9"/>
  <c r="F453" i="9"/>
  <c r="D714" i="9"/>
  <c r="F389" i="9"/>
  <c r="D650" i="9"/>
  <c r="F536" i="9"/>
  <c r="D797" i="9"/>
  <c r="F484" i="9"/>
  <c r="D745" i="9"/>
  <c r="F373" i="9"/>
  <c r="D634" i="9"/>
  <c r="F392" i="9"/>
  <c r="D653" i="9"/>
  <c r="F504" i="9"/>
  <c r="D765" i="9"/>
  <c r="F408" i="9"/>
  <c r="D669" i="9"/>
  <c r="F476" i="9"/>
  <c r="D737" i="9"/>
  <c r="F386" i="9"/>
  <c r="D647" i="9"/>
  <c r="F417" i="9"/>
  <c r="D678" i="9"/>
  <c r="F394" i="9"/>
  <c r="D655" i="9"/>
  <c r="F523" i="9"/>
  <c r="D784" i="9"/>
  <c r="F376" i="9"/>
  <c r="D642" i="9"/>
  <c r="F369" i="9"/>
  <c r="D630" i="9"/>
  <c r="F447" i="9"/>
  <c r="D708" i="9"/>
  <c r="D806" i="9"/>
  <c r="F508" i="9"/>
  <c r="D769" i="9"/>
  <c r="F387" i="9"/>
  <c r="D648" i="9"/>
  <c r="F455" i="9"/>
  <c r="D716" i="9"/>
  <c r="F493" i="9"/>
  <c r="D754" i="9"/>
  <c r="F370" i="9"/>
  <c r="D631" i="9"/>
  <c r="F418" i="9"/>
  <c r="D679" i="9"/>
  <c r="F454" i="9"/>
  <c r="D715" i="9"/>
  <c r="F503" i="9"/>
  <c r="D764" i="9"/>
  <c r="F441" i="9"/>
  <c r="D702" i="9"/>
  <c r="F416" i="9"/>
  <c r="D677" i="9"/>
  <c r="F397" i="9"/>
  <c r="D658" i="9"/>
  <c r="F475" i="9"/>
  <c r="D736" i="9"/>
  <c r="F385" i="9"/>
  <c r="D646" i="9"/>
  <c r="F402" i="9"/>
  <c r="D663" i="9"/>
  <c r="F449" i="9"/>
  <c r="D710" i="9"/>
  <c r="F358" i="9"/>
  <c r="D619" i="9"/>
  <c r="F442" i="9"/>
  <c r="D703" i="9"/>
  <c r="F483" i="9"/>
  <c r="D744" i="9"/>
  <c r="F510" i="9"/>
  <c r="D771" i="9"/>
  <c r="F438" i="9"/>
  <c r="D699" i="9"/>
  <c r="F466" i="9"/>
  <c r="D732" i="9"/>
  <c r="F412" i="9"/>
  <c r="D673" i="9"/>
  <c r="F371" i="9"/>
  <c r="D632" i="9"/>
  <c r="F396" i="9"/>
  <c r="D657" i="9"/>
  <c r="F461" i="9"/>
  <c r="D722" i="9"/>
  <c r="F539" i="9"/>
  <c r="F419" i="9"/>
  <c r="D685" i="9"/>
  <c r="F368" i="9"/>
  <c r="D629" i="9"/>
  <c r="F384" i="9"/>
  <c r="D645" i="9"/>
  <c r="F458" i="9"/>
  <c r="D719" i="9"/>
  <c r="F465" i="9"/>
  <c r="D731" i="9"/>
  <c r="F522" i="9"/>
  <c r="D783" i="9"/>
  <c r="F439" i="9"/>
  <c r="D700" i="9"/>
  <c r="F360" i="9"/>
  <c r="D621" i="9"/>
  <c r="F415" i="9"/>
  <c r="D676" i="9"/>
  <c r="F423" i="9"/>
  <c r="D689" i="9"/>
  <c r="F435" i="9"/>
  <c r="D696" i="9"/>
  <c r="F487" i="9"/>
  <c r="D748" i="9"/>
  <c r="F500" i="9"/>
  <c r="D761" i="9"/>
  <c r="F459" i="9"/>
  <c r="D720" i="9"/>
  <c r="F436" i="9"/>
  <c r="D697" i="9"/>
  <c r="F499" i="9"/>
  <c r="D760" i="9"/>
  <c r="F526" i="9"/>
  <c r="D787" i="9"/>
  <c r="F390" i="9"/>
  <c r="D651" i="9"/>
  <c r="F505" i="9"/>
  <c r="D766" i="9"/>
  <c r="F425" i="9"/>
  <c r="D691" i="9"/>
  <c r="F448" i="9"/>
  <c r="D709" i="9"/>
  <c r="F407" i="9"/>
  <c r="D668" i="9"/>
  <c r="F464" i="9"/>
  <c r="D725" i="9"/>
  <c r="F374" i="9"/>
  <c r="D640" i="9"/>
  <c r="F478" i="9"/>
  <c r="D739" i="9"/>
  <c r="F409" i="9"/>
  <c r="D670" i="9"/>
  <c r="F529" i="9"/>
  <c r="D790" i="9"/>
  <c r="F531" i="9"/>
  <c r="D792" i="9"/>
  <c r="F501" i="9"/>
  <c r="D762" i="9"/>
  <c r="F405" i="9"/>
  <c r="D666" i="9"/>
  <c r="F496" i="9"/>
  <c r="D757" i="9"/>
  <c r="F377" i="9"/>
  <c r="D643" i="9"/>
  <c r="F506" i="9"/>
  <c r="D767" i="9"/>
  <c r="F480" i="9"/>
  <c r="D741" i="9"/>
  <c r="F422" i="9"/>
  <c r="D688" i="9"/>
  <c r="F488" i="9"/>
  <c r="D749" i="9"/>
  <c r="F401" i="9"/>
  <c r="D662" i="9"/>
  <c r="F530" i="9"/>
  <c r="D791" i="9"/>
  <c r="F443" i="9"/>
  <c r="D704" i="9"/>
  <c r="F512" i="9"/>
  <c r="D778" i="9"/>
  <c r="F457" i="9"/>
  <c r="D718" i="9"/>
  <c r="F511" i="9"/>
  <c r="D777" i="9"/>
  <c r="F507" i="9"/>
  <c r="D768" i="9"/>
  <c r="F542" i="9"/>
  <c r="D803" i="9"/>
  <c r="F462" i="9"/>
  <c r="D723" i="9"/>
  <c r="F414" i="9"/>
  <c r="D675" i="9"/>
  <c r="F525" i="9"/>
  <c r="D786" i="9"/>
  <c r="F489" i="9"/>
  <c r="D750" i="9"/>
  <c r="F513" i="9"/>
  <c r="D779" i="9"/>
  <c r="F400" i="9"/>
  <c r="D661" i="9"/>
  <c r="F533" i="9"/>
  <c r="D794" i="9"/>
  <c r="F406" i="9"/>
  <c r="D667" i="9"/>
  <c r="F411" i="9"/>
  <c r="D672" i="9"/>
  <c r="F451" i="9"/>
  <c r="D712" i="9"/>
  <c r="F460" i="9"/>
  <c r="D721" i="9"/>
  <c r="F521" i="9"/>
  <c r="D782" i="9"/>
  <c r="F350" i="9"/>
  <c r="D611" i="9"/>
  <c r="F354" i="9"/>
  <c r="D615" i="9"/>
  <c r="F540" i="9"/>
  <c r="D801" i="9"/>
  <c r="F456" i="9"/>
  <c r="D717" i="9"/>
  <c r="F403" i="9"/>
  <c r="D664" i="9"/>
  <c r="F404" i="9"/>
  <c r="D665" i="9"/>
  <c r="F375" i="9"/>
  <c r="D641" i="9"/>
  <c r="F349" i="9"/>
  <c r="D610" i="9"/>
  <c r="F492" i="9"/>
  <c r="D753" i="9"/>
  <c r="F481" i="9"/>
  <c r="D742" i="9"/>
  <c r="F485" i="9"/>
  <c r="D746" i="9"/>
  <c r="F495" i="9"/>
  <c r="D756" i="9"/>
  <c r="F395" i="9"/>
  <c r="D656" i="9"/>
  <c r="F372" i="9"/>
  <c r="D633" i="9"/>
  <c r="F515" i="9"/>
  <c r="D781" i="9"/>
  <c r="F433" i="9"/>
  <c r="D694" i="9"/>
  <c r="F502" i="9"/>
  <c r="D763" i="9"/>
  <c r="F537" i="9"/>
  <c r="D798" i="9"/>
  <c r="F355" i="9"/>
  <c r="D616" i="9"/>
  <c r="F432" i="9"/>
  <c r="D693" i="9"/>
  <c r="F440" i="9"/>
  <c r="D701" i="9"/>
  <c r="F434" i="9"/>
  <c r="D695" i="9"/>
  <c r="F437" i="9"/>
  <c r="D698" i="9"/>
  <c r="F534" i="9"/>
  <c r="D795" i="9"/>
  <c r="F352" i="9"/>
  <c r="D613" i="9"/>
  <c r="F490" i="9"/>
  <c r="D751" i="9"/>
  <c r="F378" i="9"/>
  <c r="D644" i="9"/>
  <c r="F424" i="9"/>
  <c r="D690" i="9"/>
  <c r="F361" i="9"/>
  <c r="D622" i="9"/>
  <c r="F494" i="9"/>
  <c r="D755" i="9"/>
  <c r="F538" i="9"/>
  <c r="D799" i="9"/>
  <c r="F398" i="9"/>
  <c r="D659" i="9"/>
  <c r="F444" i="9"/>
  <c r="D705" i="9"/>
  <c r="F391" i="9"/>
  <c r="D652" i="9"/>
  <c r="F452" i="9"/>
  <c r="D713" i="9"/>
  <c r="F528" i="9"/>
  <c r="D789" i="9"/>
  <c r="F544" i="9"/>
  <c r="D805" i="9"/>
  <c r="F532" i="9"/>
  <c r="D793" i="9"/>
  <c r="F543" i="9"/>
  <c r="D804" i="9"/>
  <c r="F468" i="9"/>
  <c r="D734" i="9"/>
  <c r="F413" i="9"/>
  <c r="D674" i="9"/>
  <c r="F527" i="9"/>
  <c r="D788" i="9"/>
  <c r="F477" i="9"/>
  <c r="D738" i="9"/>
  <c r="F399" i="9"/>
  <c r="D660" i="9"/>
  <c r="F467" i="9"/>
  <c r="D733" i="9"/>
  <c r="F421" i="9"/>
  <c r="D687" i="9"/>
  <c r="H687" i="9"/>
  <c r="F570" i="9"/>
  <c r="F595" i="9"/>
  <c r="H601" i="9"/>
  <c r="J601" i="9"/>
  <c r="H675" i="9"/>
  <c r="J675" i="9"/>
  <c r="H738" i="9"/>
  <c r="J738" i="9"/>
  <c r="H804" i="9"/>
  <c r="J804" i="9"/>
  <c r="H713" i="9"/>
  <c r="J713" i="9"/>
  <c r="H705" i="9"/>
  <c r="J705" i="9"/>
  <c r="H622" i="9"/>
  <c r="J622" i="9"/>
  <c r="H613" i="9"/>
  <c r="J613" i="9"/>
  <c r="H701" i="9"/>
  <c r="J701" i="9"/>
  <c r="H763" i="9"/>
  <c r="J763" i="9"/>
  <c r="C44" i="9"/>
  <c r="C52" i="9"/>
  <c r="C47" i="9"/>
  <c r="C54" i="9"/>
  <c r="C45" i="9"/>
  <c r="C51" i="9"/>
  <c r="F808" i="9"/>
  <c r="H595" i="9"/>
  <c r="J595" i="9"/>
  <c r="C50" i="9"/>
  <c r="C53" i="9"/>
  <c r="C48" i="9"/>
  <c r="C46" i="9"/>
  <c r="J687" i="9"/>
  <c r="H660" i="9"/>
  <c r="J660" i="9"/>
  <c r="H788" i="9"/>
  <c r="J788" i="9"/>
  <c r="H734" i="9"/>
  <c r="J734" i="9"/>
  <c r="H793" i="9"/>
  <c r="J793" i="9"/>
  <c r="H789" i="9"/>
  <c r="J789" i="9"/>
  <c r="H652" i="9"/>
  <c r="J652" i="9"/>
  <c r="H659" i="9"/>
  <c r="J659" i="9"/>
  <c r="H755" i="9"/>
  <c r="J755" i="9"/>
  <c r="H690" i="9"/>
  <c r="J690" i="9"/>
  <c r="H751" i="9"/>
  <c r="J751" i="9"/>
  <c r="H795" i="9"/>
  <c r="J795" i="9"/>
  <c r="H695" i="9"/>
  <c r="J695" i="9"/>
  <c r="H693" i="9"/>
  <c r="J693" i="9"/>
  <c r="H798" i="9"/>
  <c r="J798" i="9"/>
  <c r="H694" i="9"/>
  <c r="J694" i="9"/>
  <c r="H633" i="9"/>
  <c r="J633" i="9"/>
  <c r="H756" i="9"/>
  <c r="J756" i="9"/>
  <c r="H742" i="9"/>
  <c r="J742" i="9"/>
  <c r="H610" i="9"/>
  <c r="J610" i="9"/>
  <c r="H665" i="9"/>
  <c r="J665" i="9"/>
  <c r="H717" i="9"/>
  <c r="J717" i="9"/>
  <c r="H615" i="9"/>
  <c r="J615" i="9"/>
  <c r="H782" i="9"/>
  <c r="J782" i="9"/>
  <c r="H712" i="9"/>
  <c r="J712" i="9"/>
  <c r="H667" i="9"/>
  <c r="J667" i="9"/>
  <c r="H661" i="9"/>
  <c r="J661" i="9"/>
  <c r="H750" i="9"/>
  <c r="J750" i="9"/>
  <c r="H803" i="9"/>
  <c r="J803" i="9"/>
  <c r="H777" i="9"/>
  <c r="J777" i="9"/>
  <c r="H778" i="9"/>
  <c r="J778" i="9"/>
  <c r="H791" i="9"/>
  <c r="J791" i="9"/>
  <c r="H749" i="9"/>
  <c r="J749" i="9"/>
  <c r="H741" i="9"/>
  <c r="J741" i="9"/>
  <c r="H643" i="9"/>
  <c r="J643" i="9"/>
  <c r="H666" i="9"/>
  <c r="J666" i="9"/>
  <c r="H792" i="9"/>
  <c r="J792" i="9"/>
  <c r="H670" i="9"/>
  <c r="J670" i="9"/>
  <c r="H640" i="9"/>
  <c r="J640" i="9"/>
  <c r="H668" i="9"/>
  <c r="J668" i="9"/>
  <c r="H691" i="9"/>
  <c r="J691" i="9"/>
  <c r="H651" i="9"/>
  <c r="J651" i="9"/>
  <c r="H760" i="9"/>
  <c r="J760" i="9"/>
  <c r="H720" i="9"/>
  <c r="J720" i="9"/>
  <c r="H748" i="9"/>
  <c r="J748" i="9"/>
  <c r="H689" i="9"/>
  <c r="J689" i="9"/>
  <c r="H621" i="9"/>
  <c r="J621" i="9"/>
  <c r="H783" i="9"/>
  <c r="J783" i="9"/>
  <c r="H719" i="9"/>
  <c r="J719" i="9"/>
  <c r="H629" i="9"/>
  <c r="J629" i="9"/>
  <c r="H657" i="9"/>
  <c r="J657" i="9"/>
  <c r="H673" i="9"/>
  <c r="J673" i="9"/>
  <c r="H699" i="9"/>
  <c r="J699" i="9"/>
  <c r="H744" i="9"/>
  <c r="J744" i="9"/>
  <c r="H619" i="9"/>
  <c r="J619" i="9"/>
  <c r="H663" i="9"/>
  <c r="J663" i="9"/>
  <c r="H736" i="9"/>
  <c r="J736" i="9"/>
  <c r="H677" i="9"/>
  <c r="J677" i="9"/>
  <c r="H764" i="9"/>
  <c r="J764" i="9"/>
  <c r="H679" i="9"/>
  <c r="J679" i="9"/>
  <c r="H754" i="9"/>
  <c r="J754" i="9"/>
  <c r="H648" i="9"/>
  <c r="J648" i="9"/>
  <c r="H806" i="9"/>
  <c r="J806" i="9"/>
  <c r="H630" i="9"/>
  <c r="J630" i="9"/>
  <c r="H784" i="9"/>
  <c r="J784" i="9"/>
  <c r="H678" i="9"/>
  <c r="J678" i="9"/>
  <c r="H737" i="9"/>
  <c r="J737" i="9"/>
  <c r="H765" i="9"/>
  <c r="J765" i="9"/>
  <c r="H634" i="9"/>
  <c r="J634" i="9"/>
  <c r="H797" i="9"/>
  <c r="J797" i="9"/>
  <c r="H714" i="9"/>
  <c r="J714" i="9"/>
  <c r="H707" i="9"/>
  <c r="J707" i="9"/>
  <c r="H625" i="9"/>
  <c r="J625" i="9"/>
  <c r="H796" i="9"/>
  <c r="J796" i="9"/>
  <c r="H711" i="9"/>
  <c r="J711" i="9"/>
  <c r="H686" i="9"/>
  <c r="J686" i="9"/>
  <c r="H614" i="9"/>
  <c r="J614" i="9"/>
  <c r="H724" i="9"/>
  <c r="J724" i="9"/>
  <c r="H649" i="9"/>
  <c r="J649" i="9"/>
  <c r="H623" i="9"/>
  <c r="J623" i="9"/>
  <c r="H624" i="9"/>
  <c r="J624" i="9"/>
  <c r="H620" i="9"/>
  <c r="J620" i="9"/>
  <c r="H618" i="9"/>
  <c r="J618" i="9"/>
  <c r="H671" i="9"/>
  <c r="J671" i="9"/>
  <c r="H692" i="9"/>
  <c r="J692" i="9"/>
  <c r="H654" i="9"/>
  <c r="J654" i="9"/>
  <c r="H733" i="9"/>
  <c r="J733" i="9"/>
  <c r="H674" i="9"/>
  <c r="J674" i="9"/>
  <c r="H805" i="9"/>
  <c r="J805" i="9"/>
  <c r="H799" i="9"/>
  <c r="J799" i="9"/>
  <c r="H644" i="9"/>
  <c r="J644" i="9"/>
  <c r="H698" i="9"/>
  <c r="J698" i="9"/>
  <c r="H616" i="9"/>
  <c r="J616" i="9"/>
  <c r="H781" i="9"/>
  <c r="J781" i="9"/>
  <c r="H656" i="9"/>
  <c r="J656" i="9"/>
  <c r="H746" i="9"/>
  <c r="J746" i="9"/>
  <c r="H753" i="9"/>
  <c r="J753" i="9"/>
  <c r="H641" i="9"/>
  <c r="J641" i="9"/>
  <c r="H664" i="9"/>
  <c r="J664" i="9"/>
  <c r="H801" i="9"/>
  <c r="J801" i="9"/>
  <c r="H611" i="9"/>
  <c r="J611" i="9"/>
  <c r="H721" i="9"/>
  <c r="J721" i="9"/>
  <c r="H672" i="9"/>
  <c r="J672" i="9"/>
  <c r="H794" i="9"/>
  <c r="J794" i="9"/>
  <c r="H779" i="9"/>
  <c r="J779" i="9"/>
  <c r="H786" i="9"/>
  <c r="J786" i="9"/>
  <c r="H723" i="9"/>
  <c r="J723" i="9"/>
  <c r="H768" i="9"/>
  <c r="J768" i="9"/>
  <c r="H718" i="9"/>
  <c r="J718" i="9"/>
  <c r="H704" i="9"/>
  <c r="J704" i="9"/>
  <c r="H662" i="9"/>
  <c r="J662" i="9"/>
  <c r="H688" i="9"/>
  <c r="J688" i="9"/>
  <c r="H767" i="9"/>
  <c r="J767" i="9"/>
  <c r="H757" i="9"/>
  <c r="J757" i="9"/>
  <c r="H762" i="9"/>
  <c r="J762" i="9"/>
  <c r="H790" i="9"/>
  <c r="J790" i="9"/>
  <c r="H739" i="9"/>
  <c r="J739" i="9"/>
  <c r="H725" i="9"/>
  <c r="J725" i="9"/>
  <c r="H709" i="9"/>
  <c r="J709" i="9"/>
  <c r="H766" i="9"/>
  <c r="J766" i="9"/>
  <c r="H787" i="9"/>
  <c r="J787" i="9"/>
  <c r="H697" i="9"/>
  <c r="J697" i="9"/>
  <c r="H761" i="9"/>
  <c r="J761" i="9"/>
  <c r="H696" i="9"/>
  <c r="J696" i="9"/>
  <c r="H676" i="9"/>
  <c r="J676" i="9"/>
  <c r="H700" i="9"/>
  <c r="J700" i="9"/>
  <c r="H731" i="9"/>
  <c r="J731" i="9"/>
  <c r="H645" i="9"/>
  <c r="J645" i="9"/>
  <c r="H685" i="9"/>
  <c r="J685" i="9"/>
  <c r="H722" i="9"/>
  <c r="J722" i="9"/>
  <c r="H632" i="9"/>
  <c r="J632" i="9"/>
  <c r="H732" i="9"/>
  <c r="J732" i="9"/>
  <c r="H771" i="9"/>
  <c r="J771" i="9"/>
  <c r="H703" i="9"/>
  <c r="J703" i="9"/>
  <c r="H710" i="9"/>
  <c r="J710" i="9"/>
  <c r="H646" i="9"/>
  <c r="J646" i="9"/>
  <c r="H658" i="9"/>
  <c r="J658" i="9"/>
  <c r="H702" i="9"/>
  <c r="J702" i="9"/>
  <c r="H715" i="9"/>
  <c r="J715" i="9"/>
  <c r="H631" i="9"/>
  <c r="J631" i="9"/>
  <c r="H716" i="9"/>
  <c r="J716" i="9"/>
  <c r="H769" i="9"/>
  <c r="J769" i="9"/>
  <c r="H708" i="9"/>
  <c r="J708" i="9"/>
  <c r="H642" i="9"/>
  <c r="J642" i="9"/>
  <c r="H655" i="9"/>
  <c r="J655" i="9"/>
  <c r="H647" i="9"/>
  <c r="J647" i="9"/>
  <c r="H669" i="9"/>
  <c r="J669" i="9"/>
  <c r="H653" i="9"/>
  <c r="J653" i="9"/>
  <c r="H745" i="9"/>
  <c r="J745" i="9"/>
  <c r="H650" i="9"/>
  <c r="J650" i="9"/>
  <c r="H612" i="9"/>
  <c r="J612" i="9"/>
  <c r="H785" i="9"/>
  <c r="J785" i="9"/>
  <c r="H627" i="9"/>
  <c r="J627" i="9"/>
  <c r="H743" i="9"/>
  <c r="J743" i="9"/>
  <c r="H628" i="9"/>
  <c r="J628" i="9"/>
  <c r="H747" i="9"/>
  <c r="J747" i="9"/>
  <c r="H740" i="9"/>
  <c r="J740" i="9"/>
  <c r="H706" i="9"/>
  <c r="J706" i="9"/>
  <c r="H735" i="9"/>
  <c r="J735" i="9"/>
  <c r="D609" i="9"/>
  <c r="F548" i="9"/>
  <c r="H780" i="9"/>
  <c r="J780" i="9"/>
  <c r="H759" i="9"/>
  <c r="J759" i="9"/>
  <c r="H752" i="9"/>
  <c r="J752" i="9"/>
  <c r="H626" i="9"/>
  <c r="J626" i="9"/>
  <c r="H617" i="9"/>
  <c r="J617" i="9"/>
  <c r="C203" i="9"/>
  <c r="C49" i="9"/>
  <c r="H609" i="9"/>
  <c r="J609" i="9"/>
  <c r="C122" i="9"/>
  <c r="C183" i="9"/>
  <c r="C233" i="9"/>
  <c r="C106" i="9"/>
  <c r="C136" i="9"/>
  <c r="C81" i="9"/>
  <c r="C201" i="9"/>
  <c r="C108" i="9"/>
  <c r="C247" i="9"/>
  <c r="C222" i="9"/>
  <c r="C235" i="9"/>
  <c r="C117" i="9"/>
  <c r="C137" i="9"/>
  <c r="C98" i="9"/>
  <c r="C227" i="9"/>
  <c r="C104" i="9"/>
  <c r="C110" i="9"/>
  <c r="C228" i="9"/>
  <c r="C125" i="9"/>
  <c r="C182" i="9"/>
  <c r="C210" i="9"/>
  <c r="C160" i="9"/>
  <c r="C62" i="9"/>
  <c r="C96" i="9"/>
  <c r="C178" i="9"/>
  <c r="C91" i="9"/>
  <c r="C167" i="9"/>
  <c r="C230" i="9"/>
  <c r="C92" i="9"/>
  <c r="C93" i="9"/>
  <c r="C159" i="9"/>
  <c r="C43" i="9"/>
  <c r="C63" i="9"/>
  <c r="C226" i="9"/>
  <c r="C186" i="9"/>
  <c r="C113" i="9"/>
  <c r="C87" i="9"/>
  <c r="C189" i="9"/>
  <c r="C70" i="9"/>
  <c r="C133" i="9"/>
  <c r="C232" i="9"/>
  <c r="C179" i="9"/>
  <c r="C141" i="9"/>
  <c r="C58" i="9"/>
  <c r="C112" i="9"/>
  <c r="C221" i="9"/>
  <c r="C135" i="9"/>
  <c r="C199" i="9"/>
  <c r="C78" i="9"/>
  <c r="C82" i="9"/>
  <c r="C240" i="9"/>
  <c r="C132" i="9"/>
  <c r="C170" i="9"/>
  <c r="C111" i="9"/>
  <c r="C123" i="9"/>
  <c r="C161" i="9"/>
  <c r="C162" i="9"/>
  <c r="C229" i="9"/>
  <c r="C151" i="9"/>
  <c r="C61" i="9"/>
  <c r="C147" i="9"/>
  <c r="C237" i="9"/>
  <c r="C200" i="9"/>
  <c r="C196" i="9"/>
  <c r="C139" i="9"/>
  <c r="C187" i="9"/>
  <c r="C163" i="9"/>
  <c r="C114" i="9"/>
  <c r="C195" i="9"/>
  <c r="C194" i="9"/>
  <c r="C205" i="9"/>
  <c r="C166" i="9"/>
  <c r="C120" i="9"/>
  <c r="C145" i="9"/>
  <c r="C181" i="9"/>
  <c r="C209" i="9"/>
  <c r="C250" i="9"/>
  <c r="C241" i="9"/>
  <c r="C153" i="9"/>
  <c r="C157" i="9"/>
  <c r="C68" i="9"/>
  <c r="C66" i="9"/>
  <c r="C118" i="9"/>
  <c r="C101" i="9"/>
  <c r="C121" i="9"/>
  <c r="C249" i="9"/>
  <c r="C144" i="9"/>
  <c r="C64" i="9"/>
  <c r="C103" i="9"/>
  <c r="C191" i="9"/>
  <c r="C198" i="9"/>
  <c r="C88" i="9"/>
  <c r="C59" i="9"/>
  <c r="C213" i="9"/>
  <c r="C212" i="9"/>
  <c r="C143" i="9"/>
  <c r="C168" i="9"/>
  <c r="C156" i="9"/>
  <c r="C148" i="9"/>
  <c r="C214" i="9"/>
  <c r="C89" i="9"/>
  <c r="C102" i="9"/>
  <c r="C94" i="9"/>
  <c r="C97" i="9"/>
  <c r="C75" i="9"/>
  <c r="C185" i="9"/>
  <c r="C180" i="9"/>
  <c r="C74" i="9"/>
  <c r="C225" i="9"/>
  <c r="C119" i="9"/>
  <c r="C164" i="9"/>
  <c r="C234" i="9"/>
  <c r="C142" i="9"/>
  <c r="C154" i="9"/>
  <c r="C188" i="9"/>
  <c r="C152" i="9"/>
  <c r="C208" i="9"/>
  <c r="C107" i="9"/>
  <c r="C99" i="9"/>
  <c r="C239" i="9"/>
  <c r="C242" i="9"/>
  <c r="C69" i="9"/>
  <c r="C248" i="9"/>
  <c r="C140" i="9"/>
  <c r="C158" i="9"/>
  <c r="C90" i="9"/>
  <c r="C236" i="9"/>
  <c r="C115" i="9"/>
  <c r="C193" i="9"/>
  <c r="C165" i="9"/>
  <c r="C77" i="9"/>
  <c r="C67" i="9"/>
  <c r="C124" i="9"/>
  <c r="C126" i="9"/>
  <c r="C95" i="9"/>
  <c r="C73" i="9"/>
  <c r="C71" i="9"/>
  <c r="C72" i="9"/>
  <c r="C138" i="9"/>
  <c r="C243" i="9"/>
  <c r="C245" i="9"/>
  <c r="C238" i="9"/>
  <c r="C150" i="9"/>
  <c r="C109" i="9"/>
  <c r="C134" i="9"/>
  <c r="C202" i="9"/>
  <c r="C207" i="9"/>
  <c r="C184" i="9"/>
  <c r="C171" i="9"/>
  <c r="C155" i="9"/>
  <c r="C211" i="9"/>
  <c r="C231" i="9"/>
  <c r="C206" i="9"/>
  <c r="C176" i="9"/>
  <c r="C131" i="9"/>
  <c r="C80" i="9"/>
  <c r="C177" i="9"/>
  <c r="C216" i="9"/>
  <c r="C149" i="9"/>
  <c r="C105" i="9"/>
  <c r="C100" i="9"/>
  <c r="C190" i="9"/>
  <c r="C60" i="9"/>
  <c r="C76" i="9"/>
  <c r="C192" i="9"/>
  <c r="C224" i="9"/>
  <c r="C204" i="9"/>
  <c r="C65" i="9"/>
  <c r="C223" i="9"/>
  <c r="C169" i="9"/>
  <c r="C146" i="9"/>
  <c r="C79" i="9"/>
  <c r="C116" i="9"/>
  <c r="C197" i="9"/>
  <c r="C57" i="9"/>
  <c r="B800" i="9"/>
  <c r="D800" i="9"/>
  <c r="H800" i="9"/>
  <c r="J800" i="9"/>
  <c r="D808" i="9"/>
  <c r="J808" i="9"/>
  <c r="C244" i="9"/>
  <c r="C252" i="9"/>
  <c r="H808" i="9"/>
  <c r="B244" i="9"/>
</calcChain>
</file>

<file path=xl/comments1.xml><?xml version="1.0" encoding="utf-8"?>
<comments xmlns="http://schemas.openxmlformats.org/spreadsheetml/2006/main">
  <authors>
    <author>Bret Schlyer</author>
  </authors>
  <commentList>
    <comment ref="F316" authorId="0">
      <text>
        <r>
          <rPr>
            <b/>
            <sz val="8"/>
            <color indexed="81"/>
            <rFont val="Tahoma"/>
            <family val="2"/>
          </rPr>
          <t>Bret Schlyer:</t>
        </r>
        <r>
          <rPr>
            <sz val="8"/>
            <color indexed="81"/>
            <rFont val="Tahoma"/>
            <family val="2"/>
          </rPr>
          <t xml:space="preserve">
Includes $-1 rounding</t>
        </r>
      </text>
    </comment>
    <comment ref="F546" authorId="0">
      <text>
        <r>
          <rPr>
            <b/>
            <sz val="8"/>
            <color indexed="81"/>
            <rFont val="Tahoma"/>
            <family val="2"/>
          </rPr>
          <t>Bret Schlyer:</t>
        </r>
        <r>
          <rPr>
            <sz val="8"/>
            <color indexed="81"/>
            <rFont val="Tahoma"/>
            <family val="2"/>
          </rPr>
          <t xml:space="preserve">
Includes $ rounding</t>
        </r>
      </text>
    </comment>
    <comment ref="F565" authorId="0">
      <text>
        <r>
          <rPr>
            <b/>
            <sz val="8"/>
            <color indexed="81"/>
            <rFont val="Tahoma"/>
            <family val="2"/>
          </rPr>
          <t>Bret Schlyer:</t>
        </r>
        <r>
          <rPr>
            <sz val="8"/>
            <color indexed="81"/>
            <rFont val="Tahoma"/>
            <family val="2"/>
          </rPr>
          <t xml:space="preserve">
Includes $2 rounding</t>
        </r>
      </text>
    </comment>
  </commentList>
</comments>
</file>

<file path=xl/sharedStrings.xml><?xml version="1.0" encoding="utf-8"?>
<sst xmlns="http://schemas.openxmlformats.org/spreadsheetml/2006/main" count="814" uniqueCount="419">
  <si>
    <t>Costs to be Allocated</t>
  </si>
  <si>
    <t>Department Costs (Schedule 1.1)</t>
  </si>
  <si>
    <t>Department Admin. (Sechedule 1.2)</t>
  </si>
  <si>
    <t>Total Costs to be Allocated</t>
  </si>
  <si>
    <t>Allocation of Costs</t>
  </si>
  <si>
    <t>1031 PUBLIC WORKS BOARD</t>
  </si>
  <si>
    <t>2980 UNIV OF NEVADA, RENO</t>
  </si>
  <si>
    <t>3012 WESTERN NEV COMM COLL</t>
  </si>
  <si>
    <t>3018 TRUCKEE MEADOWS CC</t>
  </si>
  <si>
    <t>3156 GOVS COUNCIL ON REHAB</t>
  </si>
  <si>
    <t>3158 MHMR DEV SERV</t>
  </si>
  <si>
    <t>3161 S NEV ADULT MH SVCS</t>
  </si>
  <si>
    <t>3162 N NEV ADULT MN SVCS</t>
  </si>
  <si>
    <t>3167 RURAL REGIONAL CENTER</t>
  </si>
  <si>
    <t>3208 BUR OF EARLY INTERVENT</t>
  </si>
  <si>
    <t>3224 BUR OF COMM HEALTH</t>
  </si>
  <si>
    <t>3279 DESERT REGIONAL CENTER</t>
  </si>
  <si>
    <t>3280 SIERRA REGIONAL CENTER</t>
  </si>
  <si>
    <t>3719 SILVER STATE INDUSTRIES</t>
  </si>
  <si>
    <t>3811 CONSUMER AFFAIRS DIVISION</t>
  </si>
  <si>
    <t>4149 ENVIRONMENTAL COMM</t>
  </si>
  <si>
    <t>4821 PUB EMPLY RETIRE SYSTEM</t>
  </si>
  <si>
    <t xml:space="preserve"> </t>
  </si>
  <si>
    <t>SUMMARY SCHEDULE</t>
  </si>
  <si>
    <t>ALLOCATION SUMMARY</t>
  </si>
  <si>
    <t>1130 CONTROLLER</t>
  </si>
  <si>
    <t>1080 TREASURY</t>
  </si>
  <si>
    <t>1000 GOVERNOR</t>
  </si>
  <si>
    <t>1050 SEC'Y STATE</t>
  </si>
  <si>
    <t>1343 ETHICS COMM</t>
  </si>
  <si>
    <t>1354 MOTOR POOL</t>
  </si>
  <si>
    <t>1358 PURCHASING</t>
  </si>
  <si>
    <t>1363 PERSONNEL</t>
  </si>
  <si>
    <t>1373 DOIT ADMIN</t>
  </si>
  <si>
    <t>2361 TAXATION</t>
  </si>
  <si>
    <t>2666 POST SEC ED</t>
  </si>
  <si>
    <t>2995 WICHE</t>
  </si>
  <si>
    <t>3272 DETR ADMIN</t>
  </si>
  <si>
    <t>3650 MILITARY</t>
  </si>
  <si>
    <t>3774 POST</t>
  </si>
  <si>
    <t>4554 AGRI, ADMIN</t>
  </si>
  <si>
    <t>4895 CRIME VICTM</t>
  </si>
  <si>
    <t xml:space="preserve">  S</t>
  </si>
  <si>
    <t xml:space="preserve">      Salary % Split</t>
  </si>
  <si>
    <t>SUPPLY &amp; SERVICES COST</t>
  </si>
  <si>
    <t xml:space="preserve">  Departmental Costs Total</t>
  </si>
  <si>
    <t>Grand Total</t>
  </si>
  <si>
    <t xml:space="preserve">  S1</t>
  </si>
  <si>
    <t xml:space="preserve">  02 OUT OF STATE TRVL</t>
  </si>
  <si>
    <t xml:space="preserve">  03 IN STATE TRAVEL</t>
  </si>
  <si>
    <t xml:space="preserve">  04 OPERATING</t>
  </si>
  <si>
    <t xml:space="preserve">  26 INFO SVCS</t>
  </si>
  <si>
    <t xml:space="preserve">  30 TRAINING</t>
  </si>
  <si>
    <t xml:space="preserve">  87 PURCHASING ASSESSMENT</t>
  </si>
  <si>
    <t>GENERAL GOVERNMENT</t>
  </si>
  <si>
    <t>4980 JUNIOR LIVESTOCK SHOW</t>
  </si>
  <si>
    <t>1030 AGENCY LEGAL SERVICES</t>
  </si>
  <si>
    <t>1030 INVESTIGATIONS ADMINS</t>
  </si>
  <si>
    <t>1030 CHIEF LEGAL OFFICER</t>
  </si>
  <si>
    <t>1030 NDOT CLAIMS ADJUSTORS</t>
  </si>
  <si>
    <t>Costs Not Allocated</t>
  </si>
  <si>
    <t>1030 OFFICE OF THE ATTORNEY GENERAL</t>
  </si>
  <si>
    <t>ATTORNEY GENERAL LEGAL SERVICES</t>
  </si>
  <si>
    <t>$</t>
  </si>
  <si>
    <t>DEPARTMENT ADMINISTRATION DISTRIBUTION</t>
  </si>
  <si>
    <t>ATTORNEY GENERAL NDOT CLAIMS ADJUSTORS</t>
  </si>
  <si>
    <t>ATTORNEY GENERAL INVESTIGATIONS ADMINISTRATION</t>
  </si>
  <si>
    <t>1042 AG VICTIMS DOM VIOL</t>
  </si>
  <si>
    <t>1037 AG MEDICAID FRAUD</t>
  </si>
  <si>
    <t>1033 AG WORKERS COMP FRAUD</t>
  </si>
  <si>
    <t>2892 CULTURAL AFF ADM</t>
  </si>
  <si>
    <t>3814 B&amp;I MANFTD HSNG</t>
  </si>
  <si>
    <t>3815 TR UNCLAIM PROP</t>
  </si>
  <si>
    <t>4680 B&amp;I INDUSTRIAL RELATIONS</t>
  </si>
  <si>
    <t>3800 DPS PAROLE BRD</t>
  </si>
  <si>
    <t>4130 TAXI AUTHORITY</t>
  </si>
  <si>
    <t>1338 PUBLIC EMP BENEFIT</t>
  </si>
  <si>
    <t>3238 WD CHLD SUPPORT ENF</t>
  </si>
  <si>
    <t>1030 AG INVESTIGATORS</t>
  </si>
  <si>
    <t>4660 TRANSPORTATION</t>
  </si>
  <si>
    <t xml:space="preserve">  EQUIPMENT DEPRECIATION</t>
  </si>
  <si>
    <t>1013 ATTNY INJRD WRKRS</t>
  </si>
  <si>
    <t>1017 ADM DEFERRED COMP</t>
  </si>
  <si>
    <t>1020 LT GOVERNOR</t>
  </si>
  <si>
    <t>1349 ADM BLDG &amp; GRDS</t>
  </si>
  <si>
    <t>1371 ADM ADMIN SUPPORT</t>
  </si>
  <si>
    <t>1374 EMPL MNGMENT RELATIONS</t>
  </si>
  <si>
    <t>1494 SUPREME COURT</t>
  </si>
  <si>
    <t>1526 ECON DEV COMM</t>
  </si>
  <si>
    <t>1560 ADMIN PUBLIC WORK</t>
  </si>
  <si>
    <t>2560 VETERANS AFFAIRS</t>
  </si>
  <si>
    <t>2600 DHR INDIAN AFFAIRS</t>
  </si>
  <si>
    <t>2941 DCA MUSEUM &amp; HIST ADMIN</t>
  </si>
  <si>
    <t>3173 DCNR - DEP ENV PROTECTION ADMIN</t>
  </si>
  <si>
    <t>3228 WD WELFARE ADMIN</t>
  </si>
  <si>
    <t>3254 DETR REHAB BLIND SERV</t>
  </si>
  <si>
    <t>3673 DPS, EMERGENCY MGMT DIV</t>
  </si>
  <si>
    <t>3710 DOC ADMIN</t>
  </si>
  <si>
    <t>3740 DPS PAROLE &amp; PROB</t>
  </si>
  <si>
    <t>3816 DPS FIRE MARSHAL</t>
  </si>
  <si>
    <t>3820 B&amp;I RED COOPERATIVES</t>
  </si>
  <si>
    <t>3823 RED REAL ESTATE DIV</t>
  </si>
  <si>
    <t>3841 B&amp;I HOUSING DIV</t>
  </si>
  <si>
    <t>3900 LABOR COMM</t>
  </si>
  <si>
    <t>3910 B&amp;I MORTGAGE LENDING</t>
  </si>
  <si>
    <t>3922 B&amp;I TRANSPORTATION SERV</t>
  </si>
  <si>
    <t>3952 B&amp;I ATHLETIC COMM</t>
  </si>
  <si>
    <t>4150 DCNR CONS NAT RES ADMIN</t>
  </si>
  <si>
    <t>4162 DCNR PARKS DIV</t>
  </si>
  <si>
    <t>4171 DCNR WATER RES DIV</t>
  </si>
  <si>
    <t>4173 DCNR STATE LANDS</t>
  </si>
  <si>
    <t>4195 DCNR FORESTRY DIV</t>
  </si>
  <si>
    <t>4470 B&amp;I DAIRY COMM</t>
  </si>
  <si>
    <t>4490 COLORADO RIVER COMM</t>
  </si>
  <si>
    <t>4491 AGR BEEF COUNCIL</t>
  </si>
  <si>
    <t>4706 PUBLIC SAFETY DIR</t>
  </si>
  <si>
    <t>4713 DPS HIGHWAY PATROL</t>
  </si>
  <si>
    <t>4727 DPS CAPITOL POLICE</t>
  </si>
  <si>
    <t>4770 DETR EMP SEC DIV</t>
  </si>
  <si>
    <t>4868 ENERGY CONS</t>
  </si>
  <si>
    <t>5030 CA HIST PRES COMSTOCK DIST</t>
  </si>
  <si>
    <t>3150 DEPT HUMAN RES ADMIN</t>
  </si>
  <si>
    <t>1342 ADM INTERNAL AUDIT</t>
  </si>
  <si>
    <t>2580 DETR EQUAL RIGHTS</t>
  </si>
  <si>
    <t>Cost</t>
  </si>
  <si>
    <t>Attorney General Admin</t>
  </si>
  <si>
    <t>Agency Legal Services</t>
  </si>
  <si>
    <t>NDOT Claims Adjustment</t>
  </si>
  <si>
    <t>Chief Legal Office</t>
  </si>
  <si>
    <t>Other Non-Allocated Activities</t>
  </si>
  <si>
    <t xml:space="preserve">  P</t>
  </si>
  <si>
    <t>% of Total Payroll, excl Admin</t>
  </si>
  <si>
    <t>Dept 1030 Admin Distribution</t>
  </si>
  <si>
    <t>1.1 DEPARTMENTAL COSTS</t>
  </si>
  <si>
    <t>Items of Cost</t>
  </si>
  <si>
    <t xml:space="preserve">  Salaries and Benefits</t>
  </si>
  <si>
    <t>Allocation   %</t>
  </si>
  <si>
    <t>Costs Allocated</t>
  </si>
  <si>
    <t>FTEs, Investigatn Staff</t>
  </si>
  <si>
    <t>100% to NDOT</t>
  </si>
  <si>
    <t>1030 OTHER NON-ALLOC ACTIVITY</t>
  </si>
  <si>
    <t>TOTAL</t>
  </si>
  <si>
    <t>TOTAL ALLOCATED COSTS</t>
  </si>
  <si>
    <t>TOTAL ADMIN ALLOCATION</t>
  </si>
  <si>
    <t>Budget Account</t>
  </si>
  <si>
    <t>3263 YOUTH CORR SERV</t>
  </si>
  <si>
    <t>4729 EMERGENCY RESPONSE</t>
  </si>
  <si>
    <t>4744 DEPT OF MOTOR VEH</t>
  </si>
  <si>
    <t>Investigations</t>
  </si>
  <si>
    <t>1340 ADM BUDGET AND PLANNING DIV</t>
  </si>
  <si>
    <t>1352 RISK MANAGEMENT</t>
  </si>
  <si>
    <t>1052 PUBLIC RECORDS</t>
  </si>
  <si>
    <t>2673 DEPT OF EDUCATION</t>
  </si>
  <si>
    <t>2987 UNLV</t>
  </si>
  <si>
    <t>3140 AGING SERVICES DIV</t>
  </si>
  <si>
    <t>3145 DIV OF CHILD &amp; FAMILY SVC</t>
  </si>
  <si>
    <t>3168 MH &amp; DEVELOPMENTAL</t>
  </si>
  <si>
    <t>3216 BUR OF LICENSURE &amp; CERT</t>
  </si>
  <si>
    <t>3222 BUR OF FAMILY HEALTH SVCS</t>
  </si>
  <si>
    <t>3223 BUR HEALTH PLANNING</t>
  </si>
  <si>
    <t>3645 LAKES CROSSING CENTER</t>
  </si>
  <si>
    <t>3653 NATIONAL GUARD</t>
  </si>
  <si>
    <t>3743 DPS INVESTIGATIONS</t>
  </si>
  <si>
    <t>3813 INSURANCE DIVISION</t>
  </si>
  <si>
    <t>3835 BOARD OF FINANCE</t>
  </si>
  <si>
    <t>4219 COMM ON MINERAL RESOURCES</t>
  </si>
  <si>
    <t>4681 DEPT OF BUS &amp; INDUSTRY</t>
  </si>
  <si>
    <t>6215 EMPLOYEE MGMNT COMM</t>
  </si>
  <si>
    <t>4687 OFC OF TRAFFIC SAFETY</t>
  </si>
  <si>
    <t>1348 AG TORT CLAIMS</t>
  </si>
  <si>
    <t xml:space="preserve">  20 IDENTIFY THEFT PASSPORTS</t>
  </si>
  <si>
    <t xml:space="preserve">  21 TOBACCO ENFORCEMENT</t>
  </si>
  <si>
    <t>1003 CONS HEALTH</t>
  </si>
  <si>
    <t>1005 AGENCY FOR NUCLEAR</t>
  </si>
  <si>
    <t>2979 NV ARTS COUNCIL</t>
  </si>
  <si>
    <t>3190 BUR HEALTH PLANNING</t>
  </si>
  <si>
    <t>3648 RURAL CLINICS</t>
  </si>
  <si>
    <t>4061 GAMING CONTROL BD</t>
  </si>
  <si>
    <t>4067 NV GAMING COMM</t>
  </si>
  <si>
    <t>1002 AG EXTRADITION COORD</t>
  </si>
  <si>
    <t>1036 AG CRIME PREVENT</t>
  </si>
  <si>
    <t>1038 AG CONSUMER PROT</t>
  </si>
  <si>
    <t>1041 PROS ATTORNEY</t>
  </si>
  <si>
    <t xml:space="preserve">  26 INFO SVCS EQUIP/SOFTWARE</t>
  </si>
  <si>
    <t>2631 LEGISLATIVE COUNSEL</t>
  </si>
  <si>
    <t>3268 DETR REHAB ADMIN</t>
  </si>
  <si>
    <t>3675 HOMELAND SECURITY</t>
  </si>
  <si>
    <t>4204 DCNR TAHOE REG PLANNING</t>
  </si>
  <si>
    <t>1015 ADM HEARINGS &amp; APPEALS</t>
  </si>
  <si>
    <t xml:space="preserve">  MISCELLANEOUS REVENUE</t>
  </si>
  <si>
    <t>1081 TREASURER HIGHER ED TUIT</t>
  </si>
  <si>
    <t>1088 MILLENNIUM SCHOLARSHP</t>
  </si>
  <si>
    <t>1562 PUBLIC WORKS INSPEC</t>
  </si>
  <si>
    <t>2720 NDE ED SUPPORT SVCS</t>
  </si>
  <si>
    <t>3101 HR RADIOLOGICAL HEALTH</t>
  </si>
  <si>
    <t>3214 HR WIC FOOD SUPPLEMENT</t>
  </si>
  <si>
    <t>3218 PH PREPAREDNESS PRG</t>
  </si>
  <si>
    <t>3220 HR HEALTH COMM DISEASE</t>
  </si>
  <si>
    <t>3225 HR EMER MED SVCS</t>
  </si>
  <si>
    <t>3253 DETR BLIND BUS ENTERPSE</t>
  </si>
  <si>
    <t>3276 HR STATE &amp; COMM COLLAB</t>
  </si>
  <si>
    <t>3727 PRISON DAIRY</t>
  </si>
  <si>
    <t>3744 DPS NARCOTICS CONTROL</t>
  </si>
  <si>
    <t>3763 INMATE WELFARE ACCOUNT</t>
  </si>
  <si>
    <t>3772 POLICE CORPS PROGRAM</t>
  </si>
  <si>
    <t>3817 B&amp;I INSURANCE EXAM</t>
  </si>
  <si>
    <t>3818 B&amp;I CAPTIVE INSURERS</t>
  </si>
  <si>
    <t>3824 B&amp;I INS ED &amp; RESEARCH</t>
  </si>
  <si>
    <t>3833 B&amp;I INS COST STABILIZAITON</t>
  </si>
  <si>
    <t>3920 PUBLIC UTILITIES COMM</t>
  </si>
  <si>
    <t>4101 NV NATURAL HERITAGE</t>
  </si>
  <si>
    <t>4151 DCNR CONSERVATION DIST</t>
  </si>
  <si>
    <t>4196 FOREST FIRE SUPPRESS</t>
  </si>
  <si>
    <t>4227 FORESTRY INTER-GOVT</t>
  </si>
  <si>
    <t>4235 FORESTRY NURSERIES</t>
  </si>
  <si>
    <t>4684 B&amp;I SELF INSURED-WC</t>
  </si>
  <si>
    <t>4688 HIGHWAY SFTY PLAN</t>
  </si>
  <si>
    <t>4689 BICYCLE SAFETY</t>
  </si>
  <si>
    <t>4691 MOTORCYCLE SAFETY</t>
  </si>
  <si>
    <t>4709 CRIMINAL HISTORY REPOS</t>
  </si>
  <si>
    <t>4721 DPS HWY SAF GRANTS</t>
  </si>
  <si>
    <t>4736 DPS JUSTICE GRANT</t>
  </si>
  <si>
    <t>3828 B&amp;I NATL ASSOC INS COMM</t>
  </si>
  <si>
    <t>3775 DPS TRAINING DIV</t>
  </si>
  <si>
    <t xml:space="preserve">  83 NDOT NHZ RADIO COST ALLOC</t>
  </si>
  <si>
    <t xml:space="preserve">  88 SWCAP</t>
  </si>
  <si>
    <t xml:space="preserve">  Adjustments</t>
  </si>
  <si>
    <t>Investigate Admin</t>
  </si>
  <si>
    <t>4205 HISTORIC PRESERVATION</t>
  </si>
  <si>
    <t>2615 COMM ON EDUC EXCELLENT</t>
  </si>
  <si>
    <t>3185 BUR AIR POLLUTION</t>
  </si>
  <si>
    <t xml:space="preserve">  11 UNITED BLUE RIBBON PANEL</t>
  </si>
  <si>
    <t xml:space="preserve">  81 NHP DISPATCH STATEWIDE</t>
  </si>
  <si>
    <t xml:space="preserve">  22 TOBACCO RETAILER SETTLE</t>
  </si>
  <si>
    <t xml:space="preserve">  86 RESERVE</t>
  </si>
  <si>
    <t>SFY12 Hours of Legal Services</t>
  </si>
  <si>
    <t xml:space="preserve"> 19 CT SETTLEMENT DIST to Sub</t>
  </si>
  <si>
    <t xml:space="preserve">  25 NDEP EXPENSES</t>
  </si>
  <si>
    <t xml:space="preserve">  24 SNHD GRANT</t>
  </si>
  <si>
    <t xml:space="preserve">  28 DEC SUMMIT GRANT</t>
  </si>
  <si>
    <t xml:space="preserve">  27 DEC GRANT</t>
  </si>
  <si>
    <t xml:space="preserve">  29 BUSINESS AND INDUSTRY</t>
  </si>
  <si>
    <t xml:space="preserve">  45 BRYNE GRANT</t>
  </si>
  <si>
    <t xml:space="preserve">  84 FED RESERVE BRYNE GRANT</t>
  </si>
  <si>
    <t>1483 ADMIN OFFICE OF THE COURTS</t>
  </si>
  <si>
    <t>3151 AGING SERVICES DIVISION</t>
  </si>
  <si>
    <t>3169 SUBSTANCE ABUSE &amp; PREV</t>
  </si>
  <si>
    <t>3186 BUREAU OF WATER POL</t>
  </si>
  <si>
    <t>3188 MINING REGULATION</t>
  </si>
  <si>
    <t>3194 BUREAU OF WATER QUALITY &amp; SAFE DRINKING</t>
  </si>
  <si>
    <t>4460 WILDLIFE DEPT</t>
  </si>
  <si>
    <t>4166 NEVADA TAHOE REG PLAN</t>
  </si>
  <si>
    <t>4888 BD OF EXAMINERS</t>
  </si>
  <si>
    <t>3143 HHS UNITY</t>
  </si>
  <si>
    <t>3149 HHS CHILD CARE SERV</t>
  </si>
  <si>
    <t>3646 HHS + OTHER</t>
  </si>
  <si>
    <t>STATE OF NEVADA</t>
  </si>
  <si>
    <t>OFFICE OF THE ATTORNEY GENERAL</t>
  </si>
  <si>
    <t>Prepared by</t>
  </si>
  <si>
    <t>MGT of America, Inc.</t>
  </si>
  <si>
    <t>Narrative Description of Cost Plan</t>
  </si>
  <si>
    <t>The OAG prepares cost allocation plans based on both budgeted costs for each year of the biennial budget and an annual cost allocation plan based on the actual expenditures of each completed fiscal year.  Each budget plan is used to determine the amount of indirect costs that are eligible to be recovered from federal grants in which the Attorney General participates.  The plan is also used to determine the amount of allocations (or billings) that will be charged to each user agency for the budget year upon which the plan is based.  As with the majority of cost allocation plans, each plan is adjusted to account for the difference between the amount the user agency should have been charged and the amount the user agency was charged.  This difference is called a "carry forward" adjustment and is a procedure that conforms to 2 CFR Part 225 (OMB Circular A-87), guiding rules and regulations behind federally acceptable cost allocation.  The difference (either positive or negative) between the amount the user agency should have been charged and the amount the user agency was charged is added to the allocated amount for the budget year to determine the total allocation for that budget year.</t>
  </si>
  <si>
    <t xml:space="preserve">  RECOVERIES</t>
  </si>
  <si>
    <t xml:space="preserve">  SETTLEMENT INCOME</t>
  </si>
  <si>
    <t xml:space="preserve">  AG REIMBURSEMENT</t>
  </si>
  <si>
    <t xml:space="preserve">  REIMBURSEMENT OF EXPDNRS</t>
  </si>
  <si>
    <t>3170 BUREAU OF ALCOHOL &amp; DRUG</t>
  </si>
  <si>
    <t>3187 BUR WASTE MGMT</t>
  </si>
  <si>
    <t>3193 BUR WATER QUALITY</t>
  </si>
  <si>
    <t>3197 BUR SAFE DRINKING WATER</t>
  </si>
  <si>
    <t>4156 COMM PRESVTN WILD HORSES</t>
  </si>
  <si>
    <t>Budget Division</t>
  </si>
  <si>
    <t>#</t>
  </si>
  <si>
    <t>x</t>
  </si>
  <si>
    <t>10 Total</t>
  </si>
  <si>
    <t>11 Total</t>
  </si>
  <si>
    <t>12 Total</t>
  </si>
  <si>
    <t>15 Total</t>
  </si>
  <si>
    <t>20 Total</t>
  </si>
  <si>
    <t>30 Total</t>
  </si>
  <si>
    <t>40 Total</t>
  </si>
  <si>
    <t>50 Total</t>
  </si>
  <si>
    <t>52 Total</t>
  </si>
  <si>
    <t>53 Total</t>
  </si>
  <si>
    <t>54 Total</t>
  </si>
  <si>
    <t>60 Total</t>
  </si>
  <si>
    <t>70 Total</t>
  </si>
  <si>
    <t>80 Total</t>
  </si>
  <si>
    <t>82 Total</t>
  </si>
  <si>
    <t>83 Total</t>
  </si>
  <si>
    <t>84 Total</t>
  </si>
  <si>
    <t>85 Total</t>
  </si>
  <si>
    <t>86 Total</t>
  </si>
  <si>
    <t>88 Total</t>
  </si>
  <si>
    <t>89 Total</t>
  </si>
  <si>
    <t>90 Total</t>
  </si>
  <si>
    <t>102 Total</t>
  </si>
  <si>
    <t>130 Total</t>
  </si>
  <si>
    <t>170 Total</t>
  </si>
  <si>
    <t>184 Total</t>
  </si>
  <si>
    <t>Data</t>
  </si>
  <si>
    <t>Sum of Attorney General Admin</t>
  </si>
  <si>
    <t>Sum of Agency Legal Services</t>
  </si>
  <si>
    <t>Sum of Investigate Admin</t>
  </si>
  <si>
    <t>230 Total</t>
  </si>
  <si>
    <t>240 Total</t>
  </si>
  <si>
    <t>300 Total</t>
  </si>
  <si>
    <t>330 Total</t>
  </si>
  <si>
    <t>331 Total</t>
  </si>
  <si>
    <t>332 Total</t>
  </si>
  <si>
    <t>333 Total</t>
  </si>
  <si>
    <t>334 Total</t>
  </si>
  <si>
    <t>350 Total</t>
  </si>
  <si>
    <t>351 Total</t>
  </si>
  <si>
    <t>360 Total</t>
  </si>
  <si>
    <t>400 Total</t>
  </si>
  <si>
    <t>402 Total</t>
  </si>
  <si>
    <t>403 Total</t>
  </si>
  <si>
    <t>406 Total</t>
  </si>
  <si>
    <t>407 Total</t>
  </si>
  <si>
    <t>408 Total</t>
  </si>
  <si>
    <t>409 Total</t>
  </si>
  <si>
    <t>431 Total</t>
  </si>
  <si>
    <t>440 Total</t>
  </si>
  <si>
    <t>500 Total</t>
  </si>
  <si>
    <t>550 Total</t>
  </si>
  <si>
    <t>580 Total</t>
  </si>
  <si>
    <t>611 Total</t>
  </si>
  <si>
    <t>650 Total</t>
  </si>
  <si>
    <t>690 Total</t>
  </si>
  <si>
    <t>700 Total</t>
  </si>
  <si>
    <t>701 Total</t>
  </si>
  <si>
    <t>702 Total</t>
  </si>
  <si>
    <t>704 Total</t>
  </si>
  <si>
    <t>705 Total</t>
  </si>
  <si>
    <t>706 Total</t>
  </si>
  <si>
    <t>707 Total</t>
  </si>
  <si>
    <t>708 Total</t>
  </si>
  <si>
    <t>709 Total</t>
  </si>
  <si>
    <t>740 Total</t>
  </si>
  <si>
    <t>741 Total</t>
  </si>
  <si>
    <t>742 Total</t>
  </si>
  <si>
    <t>743 Total</t>
  </si>
  <si>
    <t>744 Total</t>
  </si>
  <si>
    <t>745 Total</t>
  </si>
  <si>
    <t>747 Total</t>
  </si>
  <si>
    <t>748 Total</t>
  </si>
  <si>
    <t>749 Total</t>
  </si>
  <si>
    <t>750 Total</t>
  </si>
  <si>
    <t>751 Total</t>
  </si>
  <si>
    <t>752 Total</t>
  </si>
  <si>
    <t>753 Total</t>
  </si>
  <si>
    <t>754 Total</t>
  </si>
  <si>
    <t>755 Total</t>
  </si>
  <si>
    <t>756 Total</t>
  </si>
  <si>
    <t>800 Total</t>
  </si>
  <si>
    <t>810 Total</t>
  </si>
  <si>
    <t>901 Total</t>
  </si>
  <si>
    <t>902 Total</t>
  </si>
  <si>
    <t>908 Total</t>
  </si>
  <si>
    <t>910 Total</t>
  </si>
  <si>
    <t>930 Total</t>
  </si>
  <si>
    <t>931 Total</t>
  </si>
  <si>
    <t>950 Total</t>
  </si>
  <si>
    <t>Sum of NDOT Claims Adjustment</t>
  </si>
  <si>
    <t>1.7  ALLOCATION SUMMARY - BUDGET DIVISION SORTED</t>
  </si>
  <si>
    <t>TABLE OF CONTENTS</t>
  </si>
  <si>
    <t>ALLOCATION BASES</t>
  </si>
  <si>
    <t>1030 ATTORNEY GENERAL</t>
  </si>
  <si>
    <t>DEPARTMENTAL COSTS</t>
  </si>
  <si>
    <t>ALLOCATIONS</t>
  </si>
  <si>
    <t xml:space="preserve">      ATTORNEY GENERAL LEGAL SERVICES</t>
  </si>
  <si>
    <t xml:space="preserve">      ATTORNEY GENERAL INVESTIGATIONS ADMINISTRATION</t>
  </si>
  <si>
    <t xml:space="preserve">      ATTORNEY GENERAL NDOT CLAIMS ADJUSTORS</t>
  </si>
  <si>
    <t xml:space="preserve">      ALLOCATION SUMMARY - BUDGET ACCOUNT</t>
  </si>
  <si>
    <t xml:space="preserve">      ALLOCATION SUMMARY - BUDGET DIVISION</t>
  </si>
  <si>
    <t>COSTS TO BE ALLOCATED</t>
  </si>
  <si>
    <t>ALLOCATION BASE USED AND SOURCE OF DATA</t>
  </si>
  <si>
    <t>ATTORNEY GENERAL DEPARTMENT ADMINISTRATION</t>
  </si>
  <si>
    <t>Allocated 100% to the Nevada Department of Transportation - sole function of the employees</t>
  </si>
  <si>
    <t>ALLOCATION APPENDIX</t>
  </si>
  <si>
    <t>FY 2012 attorney hours by client per Attorney General's office time reporting and accounting system</t>
  </si>
  <si>
    <t>Based on Budgeted Costs For the Fiscal Year</t>
  </si>
  <si>
    <t>4452 WILDLIFE DEPT</t>
  </si>
  <si>
    <t>4975 RENEAL ENERGY</t>
  </si>
  <si>
    <t>FY 2015 BUDGET COST ALLOCATION PLAN</t>
  </si>
  <si>
    <t>Ending June 30, 2015</t>
  </si>
  <si>
    <t>This cost allocation plan has been prepared for the purpose of projecting the FY 2015 cost of legal services provided by the State of Nevada Office of the Attorney General (OAG). The Plan is based on budgeted OAG costs for the fiscal year ending June 30, 2015 (FY 2015) and includes the carry forward adjustment from the OAG actual FY 2012 Cost Allocation Plan based on actual costs and legal service hours incurred during the year ended June 30, 2012.</t>
  </si>
  <si>
    <t>The OAG computes the carry forward adjustment on a three year cycle.  The carry forward adjustment that was included in the budget year 2015 cost allocation plan is based on the actual expenditures and allocation statistics that occurred during the fiscal year ended June 30, 2012, compared to the budget allocation (before carry forward) for the budget year 2012.</t>
  </si>
  <si>
    <t>FY 2015 Budgeted Costs</t>
  </si>
  <si>
    <t>FY 2012 Carry-Forward</t>
  </si>
  <si>
    <t>FY 2015 Fixed Costs</t>
  </si>
  <si>
    <t>Sum of FY 2015 Budgeted Costs</t>
  </si>
  <si>
    <t>Sum of FY 2012 Carry-Forward</t>
  </si>
  <si>
    <t>Sum of FY 2015 Fixed Costs</t>
  </si>
  <si>
    <t>999 Total</t>
  </si>
  <si>
    <t>rounding below</t>
  </si>
  <si>
    <t>FY 2015 Budget Allocation</t>
  </si>
  <si>
    <t>February 2013</t>
  </si>
  <si>
    <t>Changes in this plan from the prior biennium include:</t>
  </si>
  <si>
    <t>-</t>
  </si>
  <si>
    <t>2 positions previously funded with NDEP funds have been included in Agency Legal Services cost pool on schedule 1.1</t>
  </si>
  <si>
    <t>1 position previously funded with Real Estate funds has been included in the Agency Legal Services cost pool on schedule 1.1</t>
  </si>
  <si>
    <t>8 positions previously located in 1038 AG Consumer Protection have been included in the Investigations cost pool on schedule 1.1</t>
  </si>
  <si>
    <t>1 position previously located in 1031 and paid with Public Works money have been included in the Agency Legal Services cost pool on schedule 1.1</t>
  </si>
  <si>
    <t>9 positions from Bryne Grant transferred from BCP BA 1038 and have been included in the Other Non-Allocated Activities cost pool on schedule 1.1</t>
  </si>
  <si>
    <t>Salaries by budget unit and program, per FY 2015 obligation reports and personnel rosters</t>
  </si>
  <si>
    <t>FY 2015 number of investigators by budget unit per Attorney General personnel roster</t>
  </si>
  <si>
    <t>Change in salaries causes Supply &amp; Services costs below to be distributed slightly differently</t>
  </si>
  <si>
    <t>Salaries changed to match SFY 15 tab in 'Nevada AG SFY 11 , 12, SFY14 &amp; SFY15 Info.xls' file</t>
  </si>
  <si>
    <t>Costs allocated per note in data file</t>
  </si>
  <si>
    <t xml:space="preserve">  10 USSS TASK FORCE</t>
  </si>
  <si>
    <t>Change in Salary in Section 1.1 reflected here as well</t>
  </si>
  <si>
    <t>1045 MULTISTATE MORTGAGE SETTLEMENT</t>
  </si>
  <si>
    <t>Salaries changed to match SFY 11-15 Other tab in 'Nevada AG SFY 11 , 12, SFY14 &amp; SFY15 Info.xls' file</t>
  </si>
  <si>
    <t>New for FY 14</t>
  </si>
  <si>
    <t>FY 2015 Payroll Expense</t>
  </si>
  <si>
    <t>8 investigators includes 4 Bryne, 4 Tobacco</t>
  </si>
  <si>
    <t>New in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</si>
</sst>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quot;$&quot;\(#,##0\)"/>
    <numFmt numFmtId="166" formatCode="#,##0.00;\(#,##0.00\)"/>
    <numFmt numFmtId="167" formatCode="_(* #,##0_);_(* \(#,##0\);_(* &quot;-&quot;??_);_(@_)"/>
    <numFmt numFmtId="168" formatCode="_(&quot;$&quot;* #,##0_);_(&quot;$&quot;* \(#,##0\);_(&quot;$&quot;* &quot;-&quot;??_);_(@_)"/>
    <numFmt numFmtId="169" formatCode="#,##0.0;\(#,##0.0\)"/>
    <numFmt numFmtId="170" formatCode=".0000%"/>
    <numFmt numFmtId="171" formatCode="0.0000%"/>
    <numFmt numFmtId="172" formatCode="#,##0.0000;\(#,##0.0000\)"/>
  </numFmts>
  <fonts count="17" x14ac:knownFonts="1">
    <font>
      <sz val="10"/>
      <name val="Arial"/>
    </font>
    <font>
      <sz val="10"/>
      <name val="Arial"/>
      <family val="2"/>
    </font>
    <font>
      <sz val="8"/>
      <name val="Microsoft Sans Serif"/>
      <family val="2"/>
    </font>
    <font>
      <b/>
      <sz val="8"/>
      <name val="Microsoft Sans Serif"/>
      <family val="2"/>
    </font>
    <font>
      <i/>
      <sz val="7"/>
      <name val="Microsoft Sans Serif"/>
      <family val="2"/>
    </font>
    <font>
      <u/>
      <sz val="10"/>
      <color indexed="12"/>
      <name val="Arial"/>
      <family val="2"/>
    </font>
    <font>
      <b/>
      <sz val="9"/>
      <name val="Microsoft Sans Serif"/>
      <family val="2"/>
    </font>
    <font>
      <b/>
      <sz val="14"/>
      <name val="Arial"/>
      <family val="2"/>
    </font>
    <font>
      <b/>
      <sz val="12"/>
      <name val="Arial"/>
      <family val="2"/>
    </font>
    <font>
      <b/>
      <sz val="11"/>
      <name val="Arial"/>
      <family val="2"/>
    </font>
    <font>
      <sz val="10"/>
      <name val="Arial"/>
      <family val="2"/>
    </font>
    <font>
      <sz val="8"/>
      <color indexed="8"/>
      <name val="Microsoft Sans Serif"/>
      <family val="2"/>
    </font>
    <font>
      <b/>
      <sz val="8"/>
      <color indexed="8"/>
      <name val="Microsoft Sans Serif"/>
      <family val="2"/>
    </font>
    <font>
      <sz val="8"/>
      <color indexed="81"/>
      <name val="Tahoma"/>
      <family val="2"/>
    </font>
    <font>
      <b/>
      <sz val="8"/>
      <color indexed="81"/>
      <name val="Tahoma"/>
      <family val="2"/>
    </font>
    <font>
      <b/>
      <sz val="10"/>
      <name val="Arial"/>
      <family val="2"/>
    </font>
    <font>
      <b/>
      <sz val="8"/>
      <color theme="0"/>
      <name val="Microsoft Sans Serif"/>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135">
    <xf numFmtId="0" fontId="0" fillId="0" borderId="0" xfId="0"/>
    <xf numFmtId="164" fontId="2" fillId="0" borderId="1" xfId="0" applyNumberFormat="1" applyFont="1" applyFill="1" applyBorder="1"/>
    <xf numFmtId="171" fontId="2" fillId="0" borderId="1" xfId="5" applyNumberFormat="1" applyFont="1" applyFill="1" applyBorder="1"/>
    <xf numFmtId="164" fontId="2" fillId="0" borderId="0" xfId="0" applyNumberFormat="1" applyFont="1" applyFill="1" applyBorder="1"/>
    <xf numFmtId="41" fontId="2" fillId="0" borderId="1" xfId="0" applyNumberFormat="1" applyFont="1" applyFill="1" applyBorder="1"/>
    <xf numFmtId="166" fontId="2" fillId="0" borderId="0" xfId="0" applyNumberFormat="1" applyFont="1" applyFill="1" applyAlignment="1">
      <alignment shrinkToFit="1"/>
    </xf>
    <xf numFmtId="0" fontId="7" fillId="0" borderId="0" xfId="0" applyFont="1" applyAlignment="1">
      <alignment horizontal="center"/>
    </xf>
    <xf numFmtId="164" fontId="11" fillId="0" borderId="0" xfId="0" applyNumberFormat="1" applyFont="1"/>
    <xf numFmtId="164" fontId="2" fillId="0" borderId="0" xfId="0" applyNumberFormat="1" applyFont="1" applyFill="1"/>
    <xf numFmtId="164" fontId="3" fillId="0" borderId="0" xfId="0" applyNumberFormat="1" applyFont="1" applyFill="1" applyAlignment="1">
      <alignment horizontal="center" wrapText="1"/>
    </xf>
    <xf numFmtId="164" fontId="3" fillId="0" borderId="0" xfId="0" applyNumberFormat="1" applyFont="1" applyFill="1" applyBorder="1" applyAlignment="1">
      <alignment horizontal="center" wrapText="1"/>
    </xf>
    <xf numFmtId="42" fontId="2" fillId="0" borderId="0" xfId="2" applyNumberFormat="1" applyFont="1" applyFill="1"/>
    <xf numFmtId="168" fontId="2" fillId="0" borderId="0" xfId="2" applyNumberFormat="1" applyFont="1" applyFill="1"/>
    <xf numFmtId="168" fontId="2" fillId="0" borderId="0" xfId="2" applyNumberFormat="1" applyFont="1" applyFill="1" applyBorder="1"/>
    <xf numFmtId="170" fontId="4" fillId="0" borderId="0" xfId="0" applyNumberFormat="1" applyFont="1" applyFill="1"/>
    <xf numFmtId="170" fontId="4" fillId="0" borderId="0" xfId="0" applyNumberFormat="1" applyFont="1" applyFill="1" applyBorder="1"/>
    <xf numFmtId="41" fontId="2" fillId="0" borderId="0" xfId="0" applyNumberFormat="1" applyFont="1" applyFill="1"/>
    <xf numFmtId="42" fontId="2" fillId="0" borderId="0" xfId="0" applyNumberFormat="1" applyFont="1" applyFill="1"/>
    <xf numFmtId="41" fontId="2" fillId="0" borderId="0" xfId="1" applyNumberFormat="1" applyFont="1" applyFill="1"/>
    <xf numFmtId="164" fontId="3" fillId="0" borderId="0" xfId="0" applyNumberFormat="1" applyFont="1" applyFill="1" applyAlignment="1">
      <alignment horizontal="center" vertical="top" wrapText="1"/>
    </xf>
    <xf numFmtId="164" fontId="2" fillId="0" borderId="0" xfId="0" applyNumberFormat="1" applyFont="1" applyFill="1" applyAlignment="1">
      <alignment horizontal="left"/>
    </xf>
    <xf numFmtId="164" fontId="3" fillId="0" borderId="0" xfId="0" applyNumberFormat="1" applyFont="1" applyFill="1" applyAlignment="1">
      <alignment horizontal="right"/>
    </xf>
    <xf numFmtId="5" fontId="2" fillId="0" borderId="2" xfId="2" applyNumberFormat="1" applyFont="1" applyFill="1" applyBorder="1"/>
    <xf numFmtId="164" fontId="5" fillId="0" borderId="0" xfId="3" applyNumberFormat="1" applyFill="1" applyAlignment="1" applyProtection="1"/>
    <xf numFmtId="166" fontId="3" fillId="0" borderId="0" xfId="0" applyNumberFormat="1" applyFont="1" applyFill="1" applyAlignment="1">
      <alignment horizontal="center" wrapText="1" shrinkToFit="1"/>
    </xf>
    <xf numFmtId="166" fontId="3" fillId="0" borderId="0" xfId="0" applyNumberFormat="1" applyFont="1" applyFill="1" applyAlignment="1">
      <alignment horizontal="center" vertical="top" wrapText="1" shrinkToFit="1"/>
    </xf>
    <xf numFmtId="43" fontId="2" fillId="0" borderId="0" xfId="0" applyNumberFormat="1" applyFont="1" applyFill="1"/>
    <xf numFmtId="43" fontId="2" fillId="0" borderId="2" xfId="0" applyNumberFormat="1" applyFont="1" applyFill="1" applyBorder="1"/>
    <xf numFmtId="43" fontId="2" fillId="0" borderId="0" xfId="0" applyNumberFormat="1" applyFont="1" applyFill="1" applyBorder="1" applyAlignment="1">
      <alignment shrinkToFit="1"/>
    </xf>
    <xf numFmtId="43" fontId="2" fillId="0" borderId="0" xfId="0" applyNumberFormat="1" applyFont="1" applyFill="1" applyAlignment="1">
      <alignment shrinkToFit="1"/>
    </xf>
    <xf numFmtId="43" fontId="2" fillId="0" borderId="1" xfId="0" applyNumberFormat="1" applyFont="1" applyFill="1" applyBorder="1" applyAlignment="1">
      <alignment shrinkToFit="1"/>
    </xf>
    <xf numFmtId="164" fontId="12" fillId="0" borderId="0" xfId="0" applyNumberFormat="1" applyFont="1"/>
    <xf numFmtId="0" fontId="2" fillId="0" borderId="0" xfId="0" applyNumberFormat="1" applyFont="1" applyFill="1"/>
    <xf numFmtId="43" fontId="2" fillId="0" borderId="0" xfId="1" applyFont="1" applyFill="1"/>
    <xf numFmtId="167" fontId="2" fillId="0" borderId="0" xfId="1" applyNumberFormat="1" applyFont="1" applyFill="1"/>
    <xf numFmtId="164" fontId="3" fillId="0" borderId="0" xfId="0" applyNumberFormat="1" applyFont="1" applyFill="1"/>
    <xf numFmtId="42" fontId="2" fillId="0" borderId="0" xfId="2" applyNumberFormat="1" applyFont="1" applyFill="1" applyAlignment="1">
      <alignment horizontal="right"/>
    </xf>
    <xf numFmtId="168" fontId="2" fillId="0" borderId="0" xfId="0" applyNumberFormat="1" applyFont="1" applyFill="1" applyAlignment="1">
      <alignment horizontal="right"/>
    </xf>
    <xf numFmtId="41" fontId="2" fillId="0" borderId="0" xfId="2" applyNumberFormat="1" applyFont="1" applyFill="1" applyAlignment="1">
      <alignment horizontal="right"/>
    </xf>
    <xf numFmtId="167" fontId="2" fillId="0" borderId="0" xfId="0" applyNumberFormat="1" applyFont="1" applyFill="1" applyAlignment="1">
      <alignment horizontal="right"/>
    </xf>
    <xf numFmtId="164" fontId="2" fillId="0" borderId="0" xfId="0" applyNumberFormat="1" applyFont="1" applyFill="1" applyAlignment="1">
      <alignment horizontal="right"/>
    </xf>
    <xf numFmtId="41" fontId="2" fillId="0" borderId="1" xfId="2" applyNumberFormat="1" applyFont="1" applyFill="1" applyBorder="1" applyAlignment="1">
      <alignment horizontal="right"/>
    </xf>
    <xf numFmtId="41" fontId="3" fillId="0" borderId="0" xfId="0" applyNumberFormat="1" applyFont="1" applyFill="1" applyAlignment="1">
      <alignment horizontal="right"/>
    </xf>
    <xf numFmtId="42" fontId="2" fillId="0" borderId="2" xfId="0" applyNumberFormat="1" applyFont="1" applyFill="1" applyBorder="1"/>
    <xf numFmtId="164" fontId="3" fillId="0" borderId="0" xfId="0" applyNumberFormat="1" applyFont="1" applyFill="1" applyBorder="1" applyAlignment="1">
      <alignment horizontal="right"/>
    </xf>
    <xf numFmtId="170" fontId="2" fillId="0" borderId="0" xfId="0" applyNumberFormat="1" applyFont="1" applyFill="1"/>
    <xf numFmtId="164" fontId="2" fillId="0" borderId="0" xfId="0" quotePrefix="1" applyNumberFormat="1" applyFont="1" applyFill="1"/>
    <xf numFmtId="164" fontId="11" fillId="0" borderId="0" xfId="0" applyNumberFormat="1" applyFont="1" applyFill="1"/>
    <xf numFmtId="41" fontId="2" fillId="0" borderId="0" xfId="0" applyNumberFormat="1" applyFont="1" applyFill="1" applyBorder="1"/>
    <xf numFmtId="42" fontId="2" fillId="0" borderId="2" xfId="2" applyNumberFormat="1" applyFont="1" applyFill="1" applyBorder="1"/>
    <xf numFmtId="169" fontId="3" fillId="0" borderId="0" xfId="0" applyNumberFormat="1" applyFont="1" applyFill="1"/>
    <xf numFmtId="164" fontId="3" fillId="0" borderId="0" xfId="0" applyNumberFormat="1" applyFont="1" applyFill="1" applyAlignment="1">
      <alignment horizontal="left"/>
    </xf>
    <xf numFmtId="164" fontId="2" fillId="0" borderId="0" xfId="0" applyNumberFormat="1" applyFont="1" applyFill="1" applyAlignment="1">
      <alignment horizontal="left" indent="1"/>
    </xf>
    <xf numFmtId="37" fontId="2" fillId="0" borderId="1" xfId="0" applyNumberFormat="1" applyFont="1" applyFill="1" applyBorder="1"/>
    <xf numFmtId="164" fontId="2" fillId="0" borderId="0" xfId="0" applyNumberFormat="1" applyFont="1" applyFill="1" applyAlignment="1">
      <alignment horizontal="left" indent="2"/>
    </xf>
    <xf numFmtId="5" fontId="2" fillId="0" borderId="2" xfId="0" applyNumberFormat="1" applyFont="1" applyFill="1" applyBorder="1"/>
    <xf numFmtId="9" fontId="3" fillId="0" borderId="0" xfId="5" applyFont="1" applyFill="1" applyAlignment="1">
      <alignment horizontal="center" vertical="top" wrapText="1"/>
    </xf>
    <xf numFmtId="164" fontId="3" fillId="0" borderId="0" xfId="0" applyNumberFormat="1" applyFont="1" applyFill="1" applyBorder="1" applyAlignment="1">
      <alignment horizontal="center" vertical="top" wrapText="1"/>
    </xf>
    <xf numFmtId="171" fontId="2" fillId="0" borderId="0" xfId="5" applyNumberFormat="1" applyFont="1" applyFill="1"/>
    <xf numFmtId="171" fontId="2" fillId="0" borderId="2" xfId="5" applyNumberFormat="1" applyFont="1" applyFill="1" applyBorder="1"/>
    <xf numFmtId="164" fontId="2" fillId="0" borderId="2" xfId="0" applyNumberFormat="1" applyFont="1" applyFill="1" applyBorder="1"/>
    <xf numFmtId="5" fontId="2" fillId="0" borderId="0" xfId="0" applyNumberFormat="1" applyFont="1" applyFill="1"/>
    <xf numFmtId="9" fontId="3" fillId="0" borderId="0" xfId="5" applyFont="1" applyFill="1" applyAlignment="1">
      <alignment horizontal="center" wrapText="1"/>
    </xf>
    <xf numFmtId="164" fontId="2" fillId="0" borderId="0" xfId="0" applyNumberFormat="1" applyFont="1" applyFill="1" applyAlignment="1">
      <alignment wrapText="1"/>
    </xf>
    <xf numFmtId="164" fontId="3" fillId="0" borderId="0" xfId="0" applyNumberFormat="1" applyFont="1" applyFill="1" applyAlignment="1">
      <alignment horizontal="center"/>
    </xf>
    <xf numFmtId="171" fontId="2" fillId="0" borderId="0" xfId="0" applyNumberFormat="1" applyFont="1" applyFill="1"/>
    <xf numFmtId="37" fontId="2" fillId="0" borderId="0" xfId="2" applyNumberFormat="1" applyFont="1" applyFill="1"/>
    <xf numFmtId="165" fontId="2" fillId="0" borderId="0" xfId="0" applyNumberFormat="1" applyFont="1" applyFill="1"/>
    <xf numFmtId="165" fontId="2" fillId="0" borderId="0" xfId="0" applyNumberFormat="1" applyFont="1" applyFill="1" applyBorder="1"/>
    <xf numFmtId="0" fontId="0" fillId="0" borderId="0" xfId="0" applyNumberFormat="1" applyFill="1" applyProtection="1">
      <protection locked="0"/>
    </xf>
    <xf numFmtId="4" fontId="0" fillId="0" borderId="0" xfId="0" applyNumberFormat="1" applyFill="1" applyProtection="1">
      <protection locked="0"/>
    </xf>
    <xf numFmtId="171" fontId="2" fillId="0" borderId="1" xfId="0" applyNumberFormat="1" applyFont="1" applyFill="1" applyBorder="1"/>
    <xf numFmtId="37" fontId="2" fillId="0" borderId="1" xfId="2" applyNumberFormat="1" applyFont="1" applyFill="1" applyBorder="1"/>
    <xf numFmtId="171" fontId="2" fillId="0" borderId="2" xfId="0" applyNumberFormat="1" applyFont="1" applyFill="1" applyBorder="1"/>
    <xf numFmtId="9" fontId="2" fillId="0" borderId="2" xfId="5" applyFont="1" applyFill="1" applyBorder="1"/>
    <xf numFmtId="9" fontId="2" fillId="0" borderId="0" xfId="5" applyFont="1" applyFill="1"/>
    <xf numFmtId="167" fontId="2" fillId="0" borderId="0" xfId="0" applyNumberFormat="1" applyFont="1" applyFill="1"/>
    <xf numFmtId="10" fontId="2" fillId="0" borderId="0" xfId="0" applyNumberFormat="1" applyFont="1" applyFill="1"/>
    <xf numFmtId="171" fontId="2" fillId="0" borderId="0" xfId="0" applyNumberFormat="1" applyFont="1" applyFill="1" applyBorder="1"/>
    <xf numFmtId="5" fontId="2" fillId="0" borderId="0" xfId="2" applyNumberFormat="1" applyFont="1" applyFill="1" applyBorder="1"/>
    <xf numFmtId="37" fontId="2" fillId="0" borderId="0" xfId="2" applyNumberFormat="1" applyFont="1" applyFill="1" applyBorder="1"/>
    <xf numFmtId="43" fontId="2" fillId="0" borderId="2" xfId="0" applyNumberFormat="1" applyFont="1" applyFill="1" applyBorder="1" applyAlignment="1">
      <alignment shrinkToFit="1"/>
    </xf>
    <xf numFmtId="9" fontId="2" fillId="0" borderId="1" xfId="5" applyFont="1" applyFill="1" applyBorder="1" applyAlignment="1">
      <alignment shrinkToFit="1"/>
    </xf>
    <xf numFmtId="5" fontId="2" fillId="0" borderId="1" xfId="2" applyNumberFormat="1" applyFont="1" applyFill="1" applyBorder="1"/>
    <xf numFmtId="9" fontId="2" fillId="0" borderId="2" xfId="5" applyFont="1" applyFill="1" applyBorder="1" applyAlignment="1">
      <alignment shrinkToFit="1"/>
    </xf>
    <xf numFmtId="166" fontId="3" fillId="0" borderId="0" xfId="0" applyNumberFormat="1" applyFont="1" applyFill="1" applyAlignment="1">
      <alignment horizontal="right" shrinkToFit="1"/>
    </xf>
    <xf numFmtId="10" fontId="3" fillId="0" borderId="0" xfId="0" applyNumberFormat="1" applyFont="1" applyFill="1" applyAlignment="1">
      <alignment horizontal="right"/>
    </xf>
    <xf numFmtId="41" fontId="2" fillId="0" borderId="0" xfId="2" applyNumberFormat="1" applyFont="1" applyFill="1"/>
    <xf numFmtId="41" fontId="2" fillId="0" borderId="0" xfId="0" applyNumberFormat="1" applyFont="1" applyFill="1" applyAlignment="1">
      <alignment horizontal="right"/>
    </xf>
    <xf numFmtId="172" fontId="2" fillId="0" borderId="0" xfId="0" applyNumberFormat="1" applyFont="1" applyFill="1" applyBorder="1"/>
    <xf numFmtId="41" fontId="2" fillId="0" borderId="0" xfId="1" applyNumberFormat="1" applyFont="1" applyFill="1" applyBorder="1"/>
    <xf numFmtId="41" fontId="2" fillId="0" borderId="0" xfId="2" applyNumberFormat="1" applyFont="1" applyFill="1" applyAlignment="1">
      <alignment horizontal="left"/>
    </xf>
    <xf numFmtId="41" fontId="2" fillId="0" borderId="1" xfId="2" applyNumberFormat="1" applyFont="1" applyFill="1" applyBorder="1" applyAlignment="1">
      <alignment horizontal="left"/>
    </xf>
    <xf numFmtId="41" fontId="2" fillId="0" borderId="1" xfId="2" applyNumberFormat="1" applyFont="1" applyFill="1" applyBorder="1"/>
    <xf numFmtId="42" fontId="2" fillId="0" borderId="0" xfId="0" applyNumberFormat="1" applyFont="1" applyFill="1" applyBorder="1"/>
    <xf numFmtId="164" fontId="12" fillId="0" borderId="0" xfId="0" applyNumberFormat="1" applyFont="1" applyFill="1" applyAlignment="1">
      <alignment horizontal="center" wrapText="1"/>
    </xf>
    <xf numFmtId="164" fontId="16" fillId="0" borderId="0" xfId="0" applyNumberFormat="1" applyFont="1" applyFill="1" applyAlignment="1">
      <alignment horizontal="center" vertical="top" wrapText="1"/>
    </xf>
    <xf numFmtId="0" fontId="0" fillId="0" borderId="0" xfId="0" applyBorder="1"/>
    <xf numFmtId="5" fontId="0" fillId="0" borderId="0" xfId="0" applyNumberFormat="1" applyBorder="1"/>
    <xf numFmtId="0" fontId="11" fillId="0" borderId="0" xfId="0" applyNumberFormat="1" applyFont="1"/>
    <xf numFmtId="169" fontId="11" fillId="0" borderId="0" xfId="0" applyNumberFormat="1" applyFont="1"/>
    <xf numFmtId="164" fontId="11" fillId="0" borderId="0" xfId="0" applyNumberFormat="1" applyFont="1" applyAlignment="1">
      <alignment horizontal="center"/>
    </xf>
    <xf numFmtId="164" fontId="12" fillId="0" borderId="0" xfId="0" applyNumberFormat="1" applyFont="1" applyAlignment="1"/>
    <xf numFmtId="164" fontId="12" fillId="0" borderId="0" xfId="0" applyNumberFormat="1" applyFont="1" applyAlignment="1">
      <alignment horizontal="right"/>
    </xf>
    <xf numFmtId="164" fontId="2" fillId="0" borderId="0" xfId="0" applyNumberFormat="1" applyFont="1" applyFill="1" applyAlignment="1">
      <alignment vertical="center" wrapText="1"/>
    </xf>
    <xf numFmtId="164" fontId="12" fillId="0" borderId="0" xfId="0" applyNumberFormat="1" applyFont="1" applyFill="1" applyBorder="1"/>
    <xf numFmtId="5" fontId="0" fillId="0" borderId="0" xfId="2" applyNumberFormat="1" applyFont="1" applyBorder="1"/>
    <xf numFmtId="0" fontId="0" fillId="0" borderId="0" xfId="0" applyBorder="1" applyAlignment="1">
      <alignment horizontal="right"/>
    </xf>
    <xf numFmtId="0" fontId="0" fillId="0" borderId="0" xfId="0" pivotButton="1" applyBorder="1"/>
    <xf numFmtId="0" fontId="0" fillId="0" borderId="0" xfId="0" applyBorder="1" applyAlignment="1">
      <alignment horizontal="right" wrapText="1"/>
    </xf>
    <xf numFmtId="5" fontId="0" fillId="0" borderId="0" xfId="0" pivotButton="1" applyNumberFormat="1" applyBorder="1"/>
    <xf numFmtId="0" fontId="0" fillId="0" borderId="0" xfId="0" pivotButton="1" applyBorder="1" applyAlignment="1">
      <alignment horizontal="right"/>
    </xf>
    <xf numFmtId="164" fontId="2" fillId="2" borderId="0" xfId="0" applyNumberFormat="1" applyFont="1" applyFill="1" applyAlignment="1">
      <alignment horizontal="center" vertical="top"/>
    </xf>
    <xf numFmtId="43" fontId="2" fillId="0" borderId="1" xfId="0" applyNumberFormat="1" applyFont="1" applyFill="1" applyBorder="1"/>
    <xf numFmtId="164" fontId="2" fillId="2" borderId="0" xfId="0" applyNumberFormat="1" applyFont="1" applyFill="1"/>
    <xf numFmtId="164" fontId="3" fillId="0" borderId="0" xfId="0" applyNumberFormat="1" applyFont="1" applyFill="1" applyAlignment="1"/>
    <xf numFmtId="42" fontId="0" fillId="0" borderId="0" xfId="2" applyNumberFormat="1" applyFont="1" applyBorder="1"/>
    <xf numFmtId="5" fontId="15" fillId="0" borderId="0" xfId="0" applyNumberFormat="1" applyFont="1" applyBorder="1" applyAlignment="1">
      <alignment horizontal="right" wrapText="1"/>
    </xf>
    <xf numFmtId="0" fontId="1" fillId="0" borderId="0" xfId="0" applyFont="1"/>
    <xf numFmtId="0" fontId="1" fillId="0" borderId="0" xfId="0" applyFont="1" applyAlignment="1">
      <alignment horizontal="right"/>
    </xf>
    <xf numFmtId="169" fontId="2" fillId="0" borderId="0" xfId="0" applyNumberFormat="1" applyFont="1" applyFill="1"/>
    <xf numFmtId="164" fontId="2" fillId="2" borderId="0" xfId="0" applyNumberFormat="1" applyFont="1" applyFill="1" applyAlignment="1">
      <alignment vertical="center"/>
    </xf>
    <xf numFmtId="41" fontId="2" fillId="2" borderId="0" xfId="0" applyNumberFormat="1" applyFont="1" applyFill="1"/>
    <xf numFmtId="43" fontId="2" fillId="2" borderId="0" xfId="0" applyNumberFormat="1" applyFont="1" applyFill="1"/>
    <xf numFmtId="0" fontId="8" fillId="0" borderId="0" xfId="0" applyFont="1" applyAlignment="1">
      <alignment horizontal="center"/>
    </xf>
    <xf numFmtId="49" fontId="9" fillId="0" borderId="0" xfId="0" applyNumberFormat="1" applyFont="1" applyAlignment="1">
      <alignment horizontal="center"/>
    </xf>
    <xf numFmtId="0" fontId="7" fillId="0" borderId="0" xfId="0" applyFont="1" applyAlignment="1">
      <alignment horizontal="center"/>
    </xf>
    <xf numFmtId="0" fontId="1" fillId="0" borderId="0" xfId="0" applyFont="1" applyAlignment="1">
      <alignment horizontal="left" wrapText="1"/>
    </xf>
    <xf numFmtId="0" fontId="1" fillId="0" borderId="0" xfId="4" applyFont="1" applyAlignment="1">
      <alignment horizontal="left" wrapText="1"/>
    </xf>
    <xf numFmtId="0" fontId="10" fillId="0" borderId="0" xfId="4" applyAlignment="1">
      <alignment horizontal="left" wrapText="1"/>
    </xf>
    <xf numFmtId="0" fontId="0" fillId="0" borderId="0" xfId="0" applyAlignment="1">
      <alignment horizontal="left" wrapText="1"/>
    </xf>
    <xf numFmtId="164" fontId="3" fillId="0" borderId="0" xfId="0" applyNumberFormat="1" applyFont="1" applyFill="1" applyAlignment="1">
      <alignment horizontal="right"/>
    </xf>
    <xf numFmtId="164" fontId="6" fillId="0" borderId="0" xfId="0" applyNumberFormat="1" applyFont="1" applyFill="1" applyAlignment="1">
      <alignment horizontal="center"/>
    </xf>
    <xf numFmtId="164" fontId="12" fillId="0" borderId="0" xfId="0" applyNumberFormat="1" applyFont="1" applyAlignment="1">
      <alignment horizontal="right"/>
    </xf>
    <xf numFmtId="164" fontId="11" fillId="0" borderId="0" xfId="0" applyNumberFormat="1" applyFont="1" applyAlignment="1">
      <alignment horizontal="center"/>
    </xf>
  </cellXfs>
  <cellStyles count="6">
    <cellStyle name="Comma" xfId="1" builtinId="3"/>
    <cellStyle name="Currency" xfId="2" builtinId="4"/>
    <cellStyle name="Hyperlink" xfId="3" builtinId="8"/>
    <cellStyle name="Normal" xfId="0" builtinId="0"/>
    <cellStyle name="Normal 2" xfId="4"/>
    <cellStyle name="Percent" xfId="5" builtinId="5"/>
  </cellStyles>
  <dxfs count="206">
    <dxf>
      <border>
        <left/>
      </border>
    </dxf>
    <dxf>
      <border>
        <left style="thin">
          <color indexed="64"/>
        </left>
        <right style="thin">
          <color indexed="64"/>
        </right>
        <top style="thin">
          <color indexed="64"/>
        </top>
        <bottom style="thin">
          <color indexed="64"/>
        </bottom>
      </border>
    </dxf>
    <dxf>
      <alignment horizontal="right" readingOrder="0"/>
    </dxf>
    <dxf>
      <alignment wrapText="1" readingOrder="0"/>
    </dxf>
    <dxf>
      <border>
        <left style="thin">
          <color indexed="64"/>
        </left>
        <right style="thin">
          <color indexed="64"/>
        </right>
        <top style="thin">
          <color indexed="64"/>
        </top>
        <bottom style="thin">
          <color indexed="64"/>
        </bottom>
      </border>
    </dxf>
    <dxf>
      <border>
        <left/>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b/>
      </font>
    </dxf>
    <dxf>
      <alignment horizontal="right" readingOrder="0"/>
    </dxf>
    <dxf>
      <alignment wrapText="1" readingOrder="0"/>
    </dxf>
    <dxf>
      <numFmt numFmtId="9" formatCode="&quot;$&quot;#,##0_);\(&quot;$&quot;#,##0\)"/>
    </dxf>
    <dxf>
      <numFmt numFmtId="9" formatCode="&quot;$&quot;#,##0_);\(&quot;$&quot;#,##0\)"/>
    </dxf>
    <dxf>
      <numFmt numFmtId="9" formatCode="&quot;$&quot;#,##0_);\(&quot;$&quot;#,##0\)"/>
    </dxf>
    <dxf>
      <numFmt numFmtId="9" formatCode="&quot;$&quot;#,##0_);\(&quot;$&quot;#,##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ret Schlyer" refreshedDate="41325.72599363426" createdVersion="3" refreshedVersion="3" minRefreshableVersion="3" recordCount="213">
  <cacheSource type="worksheet">
    <worksheetSource ref="A593:K806" sheet="FY 2015 BUDGET CAP"/>
  </cacheSource>
  <cacheFields count="11">
    <cacheField name="#" numFmtId="0">
      <sharedItems containsBlank="1" containsMixedTypes="1" containsNumber="1" minValue="1.6" maxValue="191" count="194">
        <m/>
        <n v="2"/>
        <n v="3"/>
        <n v="4"/>
        <n v="5"/>
        <n v="6"/>
        <n v="7"/>
        <n v="8"/>
        <n v="9"/>
        <n v="10"/>
        <n v="11"/>
        <n v="12"/>
        <n v="13"/>
        <n v="13.5"/>
        <n v="14"/>
        <n v="15"/>
        <n v="16"/>
        <n v="17"/>
        <n v="18"/>
        <n v="19"/>
        <n v="20"/>
        <n v="21"/>
        <n v="22"/>
        <n v="23"/>
        <n v="24"/>
        <n v="25"/>
        <n v="26"/>
        <n v="27"/>
        <n v="28"/>
        <n v="29"/>
        <n v="30"/>
        <n v="31"/>
        <n v="32"/>
        <n v="33"/>
        <n v="34"/>
        <n v="35"/>
        <n v="36"/>
        <n v="37"/>
        <n v="38"/>
        <n v="39"/>
        <n v="1.6"/>
        <s v="#"/>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sharedItems>
    </cacheField>
    <cacheField name="Budget Account" numFmtId="0">
      <sharedItems containsBlank="1" count="194">
        <m/>
        <s v="1030 AG INVESTIGATORS"/>
        <s v="1030 CHIEF LEGAL OFFICER"/>
        <s v="1030 OTHER NON-ALLOC ACTIVITY"/>
        <s v="1002 AG EXTRADITION COORD"/>
        <s v="1031 PUBLIC WORKS BOARD"/>
        <s v="1033 AG WORKERS COMP FRAUD"/>
        <s v="1036 AG CRIME PREVENT"/>
        <s v="1037 AG MEDICAID FRAUD"/>
        <s v="1038 AG CONSUMER PROT"/>
        <s v="1041 PROS ATTORNEY"/>
        <s v="1042 AG VICTIMS DOM VIOL"/>
        <s v="1348 AG TORT CLAIMS"/>
        <s v="1045 MULTISTATE MORTGAGE SETTLEMENT"/>
        <s v="1000 GOVERNOR"/>
        <s v="1003 CONS HEALTH"/>
        <s v="1005 AGENCY FOR NUCLEAR"/>
        <s v="1013 ATTNY INJRD WRKRS"/>
        <s v="1015 ADM HEARINGS &amp; APPEALS"/>
        <s v="1017 ADM DEFERRED COMP"/>
        <s v="1020 LT GOVERNOR"/>
        <s v="1050 SEC'Y STATE"/>
        <s v="1052 PUBLIC RECORDS"/>
        <s v="1080 TREASURY"/>
        <s v="1081 TREASURER HIGHER ED TUIT"/>
        <s v="1088 MILLENNIUM SCHOLARSHP"/>
        <s v="1130 CONTROLLER"/>
        <s v="1338 PUBLIC EMP BENEFIT"/>
        <s v="1340 ADM BUDGET AND PLANNING DIV"/>
        <s v="1342 ADM INTERNAL AUDIT"/>
        <s v="1343 ETHICS COMM"/>
        <s v="1349 ADM BLDG &amp; GRDS"/>
        <s v="1352 RISK MANAGEMENT"/>
        <s v="1354 MOTOR POOL"/>
        <s v="1358 PURCHASING"/>
        <s v="1363 PERSONNEL"/>
        <s v="1371 ADM ADMIN SUPPORT"/>
        <s v="1373 DOIT ADMIN"/>
        <s v="1374 EMPL MNGMENT RELATIONS"/>
        <s v="1483 ADMIN OFFICE OF THE COURTS"/>
        <s v="ALLOCATION SUMMARY"/>
        <s v="Budget Account"/>
        <s v="1494 SUPREME COURT"/>
        <s v="1526 ECON DEV COMM"/>
        <s v="1560 ADMIN PUBLIC WORK"/>
        <s v="1562 PUBLIC WORKS INSPEC"/>
        <s v="2361 TAXATION"/>
        <s v="2560 VETERANS AFFAIRS"/>
        <s v="2580 DETR EQUAL RIGHTS"/>
        <s v="2600 DHR INDIAN AFFAIRS"/>
        <s v="2615 COMM ON EDUC EXCELLENT"/>
        <s v="2631 LEGISLATIVE COUNSEL"/>
        <s v="2666 POST SEC ED"/>
        <s v="2673 DEPT OF EDUCATION"/>
        <s v="2720 NDE ED SUPPORT SVCS"/>
        <s v="2892 CULTURAL AFF ADM"/>
        <s v="2941 DCA MUSEUM &amp; HIST ADMIN"/>
        <s v="2979 NV ARTS COUNCIL"/>
        <s v="2980 UNIV OF NEVADA, RENO"/>
        <s v="2987 UNLV"/>
        <s v="2995 WICHE"/>
        <s v="3012 WESTERN NEV COMM COLL"/>
        <s v="3018 TRUCKEE MEADOWS CC"/>
        <s v="3101 HR RADIOLOGICAL HEALTH"/>
        <s v="3140 AGING SERVICES DIV"/>
        <s v="3143 HHS UNITY"/>
        <s v="3145 DIV OF CHILD &amp; FAMILY SVC"/>
        <s v="3149 HHS CHILD CARE SERV"/>
        <s v="3150 DEPT HUMAN RES ADMIN"/>
        <s v="3151 AGING SERVICES DIVISION"/>
        <s v="3156 GOVS COUNCIL ON REHAB"/>
        <s v="3158 MHMR DEV SERV"/>
        <s v="3161 S NEV ADULT MH SVCS"/>
        <s v="3162 N NEV ADULT MN SVCS"/>
        <s v="3167 RURAL REGIONAL CENTER"/>
        <s v="3168 MH &amp; DEVELOPMENTAL"/>
        <s v="3169 SUBSTANCE ABUSE &amp; PREV"/>
        <s v="3170 BUREAU OF ALCOHOL &amp; DRUG"/>
        <s v="3173 DCNR - DEP ENV PROTECTION ADMIN"/>
        <s v="3185 BUR AIR POLLUTION"/>
        <s v="3186 BUREAU OF WATER POL"/>
        <s v="3187 BUR WASTE MGMT"/>
        <s v="3188 MINING REGULATION"/>
        <s v="3190 BUR HEALTH PLANNING"/>
        <s v="3193 BUR WATER QUALITY"/>
        <s v="3194 BUREAU OF WATER QUALITY &amp; SAFE DRINKING"/>
        <s v="3197 BUR SAFE DRINKING WATER"/>
        <s v="3208 BUR OF EARLY INTERVENT"/>
        <s v="3214 HR WIC FOOD SUPPLEMENT"/>
        <s v="3216 BUR OF LICENSURE &amp; CERT"/>
        <s v="3218 PH PREPAREDNESS PRG"/>
        <s v="3220 HR HEALTH COMM DISEASE"/>
        <s v="3222 BUR OF FAMILY HEALTH SVCS"/>
        <s v="3223 BUR HEALTH PLANNING"/>
        <s v="3224 BUR OF COMM HEALTH"/>
        <s v="3228 WD WELFARE ADMIN"/>
        <s v="3225 HR EMER MED SVCS"/>
        <s v="3238 WD CHLD SUPPORT ENF"/>
        <s v="3253 DETR BLIND BUS ENTERPSE"/>
        <s v="3254 DETR REHAB BLIND SERV"/>
        <s v="3263 YOUTH CORR SERV"/>
        <s v="3268 DETR REHAB ADMIN"/>
        <s v="3272 DETR ADMIN"/>
        <s v="3276 HR STATE &amp; COMM COLLAB"/>
        <s v="3279 DESERT REGIONAL CENTER"/>
        <s v="3280 SIERRA REGIONAL CENTER"/>
        <s v="3645 LAKES CROSSING CENTER"/>
        <s v="3648 RURAL CLINICS"/>
        <s v="3650 MILITARY"/>
        <s v="3653 NATIONAL GUARD"/>
        <s v="3673 DPS, EMERGENCY MGMT DIV"/>
        <s v="3675 HOMELAND SECURITY"/>
        <s v="3646 HHS + OTHER"/>
        <s v="3710 DOC ADMIN"/>
        <s v="3719 SILVER STATE INDUSTRIES"/>
        <s v="3727 PRISON DAIRY"/>
        <s v="3740 DPS PAROLE &amp; PROB"/>
        <s v="3743 DPS INVESTIGATIONS"/>
        <s v="3744 DPS NARCOTICS CONTROL"/>
        <s v="3763 INMATE WELFARE ACCOUNT"/>
        <s v="3772 POLICE CORPS PROGRAM"/>
        <s v="3774 POST"/>
        <s v="3775 DPS TRAINING DIV"/>
        <s v="3800 DPS PAROLE BRD"/>
        <s v="3811 CONSUMER AFFAIRS DIVISION"/>
        <s v="3813 INSURANCE DIVISION"/>
        <s v="3814 B&amp;I MANFTD HSNG"/>
        <s v="3815 TR UNCLAIM PROP"/>
        <s v="3816 DPS FIRE MARSHAL"/>
        <s v="3817 B&amp;I INSURANCE EXAM"/>
        <s v="3818 B&amp;I CAPTIVE INSURERS"/>
        <s v="3820 B&amp;I RED COOPERATIVES"/>
        <s v="3823 RED REAL ESTATE DIV"/>
        <s v="3824 B&amp;I INS ED &amp; RESEARCH"/>
        <s v="3828 B&amp;I NATL ASSOC INS COMM"/>
        <s v="3833 B&amp;I INS COST STABILIZAITON"/>
        <s v="3835 BOARD OF FINANCE"/>
        <s v="3841 B&amp;I HOUSING DIV"/>
        <s v="3900 LABOR COMM"/>
        <s v="3910 B&amp;I MORTGAGE LENDING"/>
        <s v="3920 PUBLIC UTILITIES COMM"/>
        <s v="3922 B&amp;I TRANSPORTATION SERV"/>
        <s v="3952 B&amp;I ATHLETIC COMM"/>
        <s v="4061 GAMING CONTROL BD"/>
        <s v="4067 NV GAMING COMM"/>
        <s v="4101 NV NATURAL HERITAGE"/>
        <s v="4130 TAXI AUTHORITY"/>
        <s v="4149 ENVIRONMENTAL COMM"/>
        <s v="4150 DCNR CONS NAT RES ADMIN"/>
        <s v="4151 DCNR CONSERVATION DIST"/>
        <s v="4156 COMM PRESVTN WILD HORSES"/>
        <s v="4162 DCNR PARKS DIV"/>
        <s v="4166 NEVADA TAHOE REG PLAN"/>
        <s v="4171 DCNR WATER RES DIV"/>
        <s v="4173 DCNR STATE LANDS"/>
        <s v="4195 DCNR FORESTRY DIV"/>
        <s v="4196 FOREST FIRE SUPPRESS"/>
        <s v="4204 DCNR TAHOE REG PLANNING"/>
        <s v="4205 HISTORIC PRESERVATION"/>
        <s v="4219 COMM ON MINERAL RESOURCES"/>
        <s v="4227 FORESTRY INTER-GOVT"/>
        <s v="4235 FORESTRY NURSERIES"/>
        <s v="4452 WILDLIFE DEPT"/>
        <s v="4460 WILDLIFE DEPT"/>
        <s v="4470 B&amp;I DAIRY COMM"/>
        <s v="4490 COLORADO RIVER COMM"/>
        <s v="4491 AGR BEEF COUNCIL"/>
        <s v="4554 AGRI, ADMIN"/>
        <s v="4660 TRANSPORTATION"/>
        <s v="4680 B&amp;I INDUSTRIAL RELATIONS"/>
        <s v="4681 DEPT OF BUS &amp; INDUSTRY"/>
        <s v="4684 B&amp;I SELF INSURED-WC"/>
        <s v="4687 OFC OF TRAFFIC SAFETY"/>
        <s v="4688 HIGHWAY SFTY PLAN"/>
        <s v="4689 BICYCLE SAFETY"/>
        <s v="4691 MOTORCYCLE SAFETY"/>
        <s v="4706 PUBLIC SAFETY DIR"/>
        <s v="4709 CRIMINAL HISTORY REPOS"/>
        <s v="4713 DPS HIGHWAY PATROL"/>
        <s v="4721 DPS HWY SAF GRANTS"/>
        <s v="4727 DPS CAPITOL POLICE"/>
        <s v="4729 EMERGENCY RESPONSE"/>
        <s v="4736 DPS JUSTICE GRANT"/>
        <s v="4744 DEPT OF MOTOR VEH"/>
        <s v="4770 DETR EMP SEC DIV"/>
        <s v="4821 PUB EMPLY RETIRE SYSTEM"/>
        <s v="4868 ENERGY CONS"/>
        <s v="4888 BD OF EXAMINERS"/>
        <s v="4895 CRIME VICTM"/>
        <s v="4975 RENEAL ENERGY"/>
        <s v="4980 JUNIOR LIVESTOCK SHOW"/>
        <s v="5030 CA HIST PRES COMSTOCK DIST"/>
        <s v="6215 EMPLOYEE MGMNT COMM"/>
        <s v="GENERAL GOVERNMENT"/>
      </sharedItems>
    </cacheField>
    <cacheField name="Attorney General Admin" numFmtId="0">
      <sharedItems containsBlank="1" containsMixedTypes="1" containsNumber="1" containsInteger="1" minValue="0" maxValue="313980"/>
    </cacheField>
    <cacheField name="Agency Legal Services" numFmtId="0">
      <sharedItems containsBlank="1" containsMixedTypes="1" containsNumber="1" containsInteger="1" minValue="0" maxValue="4205837"/>
    </cacheField>
    <cacheField name="x" numFmtId="0">
      <sharedItems containsNonDate="0" containsString="0" containsBlank="1" containsNumber="1" minValue="1.6" maxValue="189" count="190">
        <m/>
        <n v="7" u="1"/>
        <n v="3" u="1"/>
        <n v="170" u="1"/>
        <n v="109" u="1"/>
        <n v="69" u="1"/>
        <n v="143" u="1"/>
        <n v="122" u="1"/>
        <n v="82" u="1"/>
        <n v="53" u="1"/>
        <n v="33" u="1"/>
        <n v="169" u="1"/>
        <n v="142" u="1"/>
        <n v="95" u="1"/>
        <n v="168" u="1"/>
        <n v="108" u="1"/>
        <n v="68" u="1"/>
        <n v="46" u="1"/>
        <n v="29" u="1"/>
        <n v="19" u="1"/>
        <n v="141" u="1"/>
        <n v="121" u="1"/>
        <n v="81" u="1"/>
        <n v="167" u="1"/>
        <n v="140" u="1"/>
        <n v="94" u="1"/>
        <n v="59" u="1"/>
        <n v="39" u="1"/>
        <n v="166" u="1"/>
        <n v="107" u="1"/>
        <n v="67" u="1"/>
        <n v="139" u="1"/>
        <n v="120" u="1"/>
        <n v="80" u="1"/>
        <n v="52" u="1"/>
        <n v="32" u="1"/>
        <n v="22" u="1"/>
        <n v="165" u="1"/>
        <n v="14" u="1"/>
        <n v="9" u="1"/>
        <n v="6" u="1"/>
        <n v="138" u="1"/>
        <n v="93" u="1"/>
        <n v="164" u="1"/>
        <n v="106" u="1"/>
        <n v="66" u="1"/>
        <n v="45" u="1"/>
        <n v="137" u="1"/>
        <n v="119" u="1"/>
        <n v="79" u="1"/>
        <n v="163" u="1"/>
        <n v="136" u="1"/>
        <n v="92" u="1"/>
        <n v="58" u="1"/>
        <n v="38" u="1"/>
        <n v="25" u="1"/>
        <n v="189" u="1"/>
        <n v="162" u="1"/>
        <n v="105" u="1"/>
        <n v="65" u="1"/>
        <n v="135" u="1"/>
        <n v="188" u="1"/>
        <n v="118" u="1"/>
        <n v="78" u="1"/>
        <n v="51" u="1"/>
        <n v="161" u="1"/>
        <n v="134" u="1"/>
        <n v="91" u="1"/>
        <n v="187" u="1"/>
        <n v="160" u="1"/>
        <n v="104" u="1"/>
        <n v="64" u="1"/>
        <n v="44" u="1"/>
        <n v="28" u="1"/>
        <n v="18" u="1"/>
        <n v="133" u="1"/>
        <n v="12" u="1"/>
        <n v="5" u="1"/>
        <n v="186" u="1"/>
        <n v="2" u="1"/>
        <n v="117" u="1"/>
        <n v="77" u="1"/>
        <n v="159" u="1"/>
        <n v="132" u="1"/>
        <n v="90" u="1"/>
        <n v="57" u="1"/>
        <n v="37" u="1"/>
        <n v="185" u="1"/>
        <n v="158" u="1"/>
        <n v="103" u="1"/>
        <n v="131" u="1"/>
        <n v="184" u="1"/>
        <n v="116" u="1"/>
        <n v="76" u="1"/>
        <n v="50" u="1"/>
        <n v="31" u="1"/>
        <n v="21" u="1"/>
        <n v="157" u="1"/>
        <n v="1.6" u="1"/>
        <n v="130" u="1"/>
        <n v="89" u="1"/>
        <n v="183" u="1"/>
        <n v="156" u="1"/>
        <n v="102" u="1"/>
        <n v="63" u="1"/>
        <n v="43" u="1"/>
        <n v="129" u="1"/>
        <n v="182" u="1"/>
        <n v="115" u="1"/>
        <n v="75" u="1"/>
        <n v="155" u="1"/>
        <n v="128" u="1"/>
        <n v="88" u="1"/>
        <n v="56" u="1"/>
        <n v="36" u="1"/>
        <n v="24" u="1"/>
        <n v="181" u="1"/>
        <n v="15" u="1"/>
        <n v="10" u="1"/>
        <n v="4" u="1"/>
        <n v="154" u="1"/>
        <n v="101" u="1"/>
        <n v="180" u="1"/>
        <n v="114" u="1"/>
        <n v="74" u="1"/>
        <n v="49" u="1"/>
        <n v="153" u="1"/>
        <n v="127" u="1"/>
        <n v="87" u="1"/>
        <n v="179" u="1"/>
        <n v="152" u="1"/>
        <n v="100" u="1"/>
        <n v="62" u="1"/>
        <n v="42" u="1"/>
        <n v="27" u="1"/>
        <n v="17" u="1"/>
        <n v="178" u="1"/>
        <n v="113" u="1"/>
        <n v="73" u="1"/>
        <n v="151" u="1"/>
        <n v="126" u="1"/>
        <n v="86" u="1"/>
        <n v="55" u="1"/>
        <n v="35" u="1"/>
        <n v="177" u="1"/>
        <n v="150" u="1"/>
        <n v="99" u="1"/>
        <n v="176" u="1"/>
        <n v="112" u="1"/>
        <n v="72" u="1"/>
        <n v="48" u="1"/>
        <n v="30" u="1"/>
        <n v="20" u="1"/>
        <n v="149" u="1"/>
        <n v="13" u="1"/>
        <n v="8" u="1"/>
        <n v="125" u="1"/>
        <n v="85" u="1"/>
        <n v="175" u="1"/>
        <n v="148" u="1"/>
        <n v="98" u="1"/>
        <n v="61" u="1"/>
        <n v="41" u="1"/>
        <n v="174" u="1"/>
        <n v="111" u="1"/>
        <n v="71" u="1"/>
        <n v="147" u="1"/>
        <n v="124" u="1"/>
        <n v="84" u="1"/>
        <n v="54" u="1"/>
        <n v="34" u="1"/>
        <n v="23" u="1"/>
        <n v="173" u="1"/>
        <n v="146" u="1"/>
        <n v="97" u="1"/>
        <n v="172" u="1"/>
        <n v="110" u="1"/>
        <n v="70" u="1"/>
        <n v="47" u="1"/>
        <n v="145" u="1"/>
        <n v="123" u="1"/>
        <n v="83" u="1"/>
        <n v="171" u="1"/>
        <n v="144" u="1"/>
        <n v="96" u="1"/>
        <n v="60" u="1"/>
        <n v="40" u="1"/>
        <n v="26" u="1"/>
        <n v="16" u="1"/>
        <n v="11" u="1"/>
      </sharedItems>
    </cacheField>
    <cacheField name="Investigate Admin" numFmtId="0">
      <sharedItems containsBlank="1" containsMixedTypes="1" containsNumber="1" containsInteger="1" minValue="0" maxValue="148306"/>
    </cacheField>
    <cacheField name="NDOT Claims Adjustment" numFmtId="0">
      <sharedItems containsBlank="1" containsMixedTypes="1" containsNumber="1" containsInteger="1" minValue="204627" maxValue="204627"/>
    </cacheField>
    <cacheField name="FY 2015 Budgeted Costs" numFmtId="0">
      <sharedItems containsBlank="1" containsMixedTypes="1" containsNumber="1" containsInteger="1" minValue="0" maxValue="4205837"/>
    </cacheField>
    <cacheField name="FY 2012 Carry-Forward" numFmtId="0">
      <sharedItems containsBlank="1" containsMixedTypes="1" containsNumber="1" containsInteger="1" minValue="-481459" maxValue="287882"/>
    </cacheField>
    <cacheField name="FY 2015 Fixed Costs" numFmtId="0">
      <sharedItems containsBlank="1" containsMixedTypes="1" containsNumber="1" containsInteger="1" minValue="-269987" maxValue="4493558"/>
    </cacheField>
    <cacheField name="Budget Division" numFmtId="0">
      <sharedItems containsBlank="1" containsMixedTypes="1" containsNumber="1" containsInteger="1" minValue="10" maxValue="999" count="89">
        <m/>
        <n v="30"/>
        <n v="10"/>
        <n v="12"/>
        <n v="753"/>
        <n v="89"/>
        <n v="80"/>
        <n v="20"/>
        <n v="40"/>
        <n v="332"/>
        <n v="50"/>
        <n v="52"/>
        <n v="53"/>
        <n v="60"/>
        <n v="950"/>
        <n v="82"/>
        <n v="85"/>
        <n v="84"/>
        <n v="83"/>
        <n v="70"/>
        <n v="86"/>
        <n v="184"/>
        <n v="747"/>
        <n v="90"/>
        <s v="Budget Division"/>
        <n v="102"/>
        <n v="88"/>
        <n v="130"/>
        <n v="240"/>
        <n v="908"/>
        <n v="400"/>
        <n v="300"/>
        <n v="170"/>
        <n v="360"/>
        <n v="330"/>
        <n v="331"/>
        <n v="333"/>
        <n v="350"/>
        <n v="351"/>
        <n v="406"/>
        <n v="402"/>
        <n v="409"/>
        <n v="403"/>
        <n v="408"/>
        <n v="709"/>
        <n v="407"/>
        <n v="901"/>
        <n v="431"/>
        <n v="650"/>
        <n v="15"/>
        <n v="440"/>
        <n v="230"/>
        <n v="743"/>
        <n v="741"/>
        <n v="754"/>
        <n v="54"/>
        <n v="748"/>
        <n v="755"/>
        <n v="744"/>
        <n v="752"/>
        <n v="756"/>
        <n v="580"/>
        <n v="751"/>
        <n v="749"/>
        <n v="611"/>
        <n v="708"/>
        <n v="750"/>
        <n v="700"/>
        <n v="701"/>
        <n v="704"/>
        <n v="707"/>
        <n v="705"/>
        <n v="706"/>
        <n v="334"/>
        <n v="500"/>
        <n v="702"/>
        <n v="745"/>
        <n v="690"/>
        <n v="550"/>
        <n v="800"/>
        <n v="742"/>
        <n v="740"/>
        <n v="810"/>
        <n v="902"/>
        <n v="910"/>
        <n v="11"/>
        <n v="930"/>
        <n v="931"/>
        <n v="99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3">
  <r>
    <x v="0"/>
    <x v="0"/>
    <m/>
    <m/>
    <x v="0"/>
    <m/>
    <m/>
    <m/>
    <m/>
    <m/>
    <x v="0"/>
  </r>
  <r>
    <x v="1"/>
    <x v="1"/>
    <n v="118711"/>
    <s v="$"/>
    <x v="0"/>
    <n v="107110"/>
    <s v="$"/>
    <n v="225821"/>
    <n v="-17588"/>
    <n v="208233"/>
    <x v="1"/>
  </r>
  <r>
    <x v="2"/>
    <x v="2"/>
    <n v="17263"/>
    <m/>
    <x v="0"/>
    <m/>
    <m/>
    <n v="17263"/>
    <n v="968"/>
    <n v="18231"/>
    <x v="1"/>
  </r>
  <r>
    <x v="3"/>
    <x v="3"/>
    <n v="139486"/>
    <m/>
    <x v="0"/>
    <n v="65914"/>
    <m/>
    <n v="205400"/>
    <n v="131691"/>
    <n v="337091"/>
    <x v="1"/>
  </r>
  <r>
    <x v="4"/>
    <x v="4"/>
    <n v="14742"/>
    <m/>
    <x v="0"/>
    <m/>
    <m/>
    <n v="14742"/>
    <n v="-2095"/>
    <n v="12647"/>
    <x v="1"/>
  </r>
  <r>
    <x v="5"/>
    <x v="5"/>
    <n v="0"/>
    <m/>
    <x v="0"/>
    <m/>
    <m/>
    <n v="0"/>
    <n v="-1786"/>
    <n v="-1786"/>
    <x v="1"/>
  </r>
  <r>
    <x v="6"/>
    <x v="6"/>
    <n v="313980"/>
    <m/>
    <x v="0"/>
    <n v="148306"/>
    <m/>
    <n v="462286"/>
    <n v="-115304"/>
    <n v="346982"/>
    <x v="1"/>
  </r>
  <r>
    <x v="7"/>
    <x v="7"/>
    <n v="27141"/>
    <m/>
    <x v="0"/>
    <n v="8239"/>
    <m/>
    <n v="35380"/>
    <n v="-8987"/>
    <n v="26393"/>
    <x v="1"/>
  </r>
  <r>
    <x v="8"/>
    <x v="8"/>
    <n v="176680"/>
    <m/>
    <x v="0"/>
    <n v="74153"/>
    <m/>
    <n v="250833"/>
    <n v="-68824"/>
    <n v="182009"/>
    <x v="1"/>
  </r>
  <r>
    <x v="9"/>
    <x v="9"/>
    <n v="262346"/>
    <m/>
    <x v="0"/>
    <n v="0"/>
    <m/>
    <n v="262346"/>
    <n v="-65159"/>
    <n v="197187"/>
    <x v="1"/>
  </r>
  <r>
    <x v="10"/>
    <x v="10"/>
    <n v="12186"/>
    <m/>
    <x v="0"/>
    <m/>
    <m/>
    <n v="12186"/>
    <n v="-1482"/>
    <n v="10704"/>
    <x v="1"/>
  </r>
  <r>
    <x v="11"/>
    <x v="11"/>
    <n v="7781"/>
    <m/>
    <x v="0"/>
    <m/>
    <m/>
    <n v="7781"/>
    <n v="-909"/>
    <n v="6872"/>
    <x v="1"/>
  </r>
  <r>
    <x v="12"/>
    <x v="12"/>
    <n v="15243"/>
    <m/>
    <x v="0"/>
    <m/>
    <m/>
    <n v="15243"/>
    <n v="-3315"/>
    <n v="11928"/>
    <x v="1"/>
  </r>
  <r>
    <x v="13"/>
    <x v="13"/>
    <n v="37214"/>
    <m/>
    <x v="0"/>
    <m/>
    <m/>
    <n v="37214"/>
    <n v="0"/>
    <n v="37214"/>
    <x v="1"/>
  </r>
  <r>
    <x v="0"/>
    <x v="0"/>
    <m/>
    <m/>
    <x v="0"/>
    <m/>
    <m/>
    <m/>
    <m/>
    <m/>
    <x v="0"/>
  </r>
  <r>
    <x v="14"/>
    <x v="14"/>
    <m/>
    <n v="42256"/>
    <x v="0"/>
    <m/>
    <m/>
    <n v="42256"/>
    <n v="-57277"/>
    <n v="-15021"/>
    <x v="2"/>
  </r>
  <r>
    <x v="15"/>
    <x v="15"/>
    <m/>
    <n v="543"/>
    <x v="0"/>
    <m/>
    <m/>
    <n v="543"/>
    <n v="-4553"/>
    <n v="-4010"/>
    <x v="2"/>
  </r>
  <r>
    <x v="16"/>
    <x v="16"/>
    <m/>
    <n v="161404"/>
    <x v="0"/>
    <m/>
    <m/>
    <n v="161404"/>
    <n v="-82222"/>
    <n v="79182"/>
    <x v="3"/>
  </r>
  <r>
    <x v="17"/>
    <x v="17"/>
    <m/>
    <n v="6262"/>
    <x v="0"/>
    <m/>
    <m/>
    <n v="6262"/>
    <n v="2118"/>
    <n v="8380"/>
    <x v="4"/>
  </r>
  <r>
    <x v="18"/>
    <x v="18"/>
    <m/>
    <n v="3219"/>
    <x v="0"/>
    <m/>
    <m/>
    <n v="3219"/>
    <n v="2985"/>
    <n v="6204"/>
    <x v="5"/>
  </r>
  <r>
    <x v="19"/>
    <x v="19"/>
    <m/>
    <n v="38344"/>
    <x v="0"/>
    <m/>
    <m/>
    <n v="38344"/>
    <n v="14034"/>
    <n v="52378"/>
    <x v="6"/>
  </r>
  <r>
    <x v="20"/>
    <x v="20"/>
    <m/>
    <n v="0"/>
    <x v="0"/>
    <m/>
    <m/>
    <n v="0"/>
    <n v="-47"/>
    <n v="-47"/>
    <x v="7"/>
  </r>
  <r>
    <x v="21"/>
    <x v="21"/>
    <m/>
    <n v="232564"/>
    <x v="0"/>
    <m/>
    <m/>
    <n v="232564"/>
    <n v="-33095"/>
    <n v="199469"/>
    <x v="8"/>
  </r>
  <r>
    <x v="22"/>
    <x v="22"/>
    <m/>
    <n v="42025"/>
    <x v="0"/>
    <m/>
    <m/>
    <n v="42025"/>
    <n v="14942"/>
    <n v="56967"/>
    <x v="9"/>
  </r>
  <r>
    <x v="23"/>
    <x v="23"/>
    <m/>
    <n v="117586"/>
    <x v="0"/>
    <m/>
    <m/>
    <n v="117586"/>
    <n v="31524"/>
    <n v="149110"/>
    <x v="10"/>
  </r>
  <r>
    <x v="24"/>
    <x v="24"/>
    <m/>
    <n v="0"/>
    <x v="0"/>
    <m/>
    <m/>
    <n v="0"/>
    <n v="0"/>
    <n v="0"/>
    <x v="11"/>
  </r>
  <r>
    <x v="25"/>
    <x v="25"/>
    <m/>
    <n v="0"/>
    <x v="0"/>
    <m/>
    <m/>
    <n v="0"/>
    <n v="0"/>
    <n v="0"/>
    <x v="12"/>
  </r>
  <r>
    <x v="26"/>
    <x v="26"/>
    <m/>
    <n v="356758"/>
    <x v="0"/>
    <m/>
    <m/>
    <n v="356758"/>
    <n v="189328"/>
    <n v="546086"/>
    <x v="13"/>
  </r>
  <r>
    <x v="27"/>
    <x v="27"/>
    <m/>
    <n v="75371"/>
    <x v="0"/>
    <m/>
    <m/>
    <n v="75371"/>
    <n v="-10510"/>
    <n v="64861"/>
    <x v="14"/>
  </r>
  <r>
    <x v="28"/>
    <x v="28"/>
    <m/>
    <n v="20157"/>
    <x v="0"/>
    <m/>
    <m/>
    <n v="20157"/>
    <n v="11929"/>
    <n v="32086"/>
    <x v="6"/>
  </r>
  <r>
    <x v="29"/>
    <x v="29"/>
    <m/>
    <n v="7362"/>
    <x v="0"/>
    <m/>
    <m/>
    <n v="7362"/>
    <n v="-41725"/>
    <n v="-34363"/>
    <x v="6"/>
  </r>
  <r>
    <x v="30"/>
    <x v="30"/>
    <m/>
    <n v="4265"/>
    <x v="0"/>
    <m/>
    <m/>
    <n v="4265"/>
    <n v="-2332"/>
    <n v="1933"/>
    <x v="2"/>
  </r>
  <r>
    <x v="31"/>
    <x v="31"/>
    <m/>
    <n v="28673"/>
    <x v="0"/>
    <m/>
    <m/>
    <n v="28673"/>
    <n v="-76428"/>
    <n v="-47755"/>
    <x v="15"/>
  </r>
  <r>
    <x v="32"/>
    <x v="32"/>
    <m/>
    <n v="14887"/>
    <x v="0"/>
    <m/>
    <m/>
    <n v="14887"/>
    <n v="3658"/>
    <n v="18545"/>
    <x v="16"/>
  </r>
  <r>
    <x v="33"/>
    <x v="33"/>
    <m/>
    <n v="1739"/>
    <x v="0"/>
    <m/>
    <m/>
    <n v="1739"/>
    <n v="1184"/>
    <n v="2923"/>
    <x v="17"/>
  </r>
  <r>
    <x v="34"/>
    <x v="34"/>
    <m/>
    <n v="146979"/>
    <x v="0"/>
    <m/>
    <m/>
    <n v="146979"/>
    <n v="52988"/>
    <n v="199967"/>
    <x v="18"/>
  </r>
  <r>
    <x v="35"/>
    <x v="35"/>
    <m/>
    <n v="39838"/>
    <x v="0"/>
    <m/>
    <m/>
    <n v="39838"/>
    <n v="-8433"/>
    <n v="31405"/>
    <x v="19"/>
  </r>
  <r>
    <x v="36"/>
    <x v="36"/>
    <m/>
    <n v="2295"/>
    <x v="0"/>
    <m/>
    <m/>
    <n v="2295"/>
    <n v="1568"/>
    <n v="3863"/>
    <x v="20"/>
  </r>
  <r>
    <x v="37"/>
    <x v="37"/>
    <m/>
    <n v="26310"/>
    <x v="0"/>
    <m/>
    <m/>
    <n v="26310"/>
    <n v="-15686"/>
    <n v="10624"/>
    <x v="21"/>
  </r>
  <r>
    <x v="38"/>
    <x v="38"/>
    <m/>
    <n v="155115"/>
    <x v="0"/>
    <m/>
    <m/>
    <n v="155115"/>
    <n v="-69756"/>
    <n v="85359"/>
    <x v="22"/>
  </r>
  <r>
    <x v="39"/>
    <x v="39"/>
    <m/>
    <n v="31037"/>
    <x v="0"/>
    <m/>
    <m/>
    <n v="31037"/>
    <n v="28776"/>
    <n v="59813"/>
    <x v="23"/>
  </r>
  <r>
    <x v="0"/>
    <x v="0"/>
    <m/>
    <m/>
    <x v="0"/>
    <m/>
    <m/>
    <m/>
    <m/>
    <m/>
    <x v="0"/>
  </r>
  <r>
    <x v="40"/>
    <x v="40"/>
    <m/>
    <m/>
    <x v="0"/>
    <m/>
    <m/>
    <m/>
    <m/>
    <m/>
    <x v="0"/>
  </r>
  <r>
    <x v="0"/>
    <x v="0"/>
    <m/>
    <m/>
    <x v="0"/>
    <m/>
    <m/>
    <m/>
    <m/>
    <m/>
    <x v="0"/>
  </r>
  <r>
    <x v="41"/>
    <x v="41"/>
    <s v="Attorney General Admin"/>
    <s v="Agency Legal Services"/>
    <x v="0"/>
    <s v="Investigate Admin"/>
    <s v="NDOT Claims Adjustment"/>
    <s v="FY 2015 Budgeted Costs"/>
    <s v="FY 2012 Carry-Forward"/>
    <s v="FY 2015 Fixed Costs"/>
    <x v="24"/>
  </r>
  <r>
    <x v="0"/>
    <x v="0"/>
    <m/>
    <m/>
    <x v="0"/>
    <m/>
    <m/>
    <m/>
    <m/>
    <m/>
    <x v="0"/>
  </r>
  <r>
    <x v="42"/>
    <x v="42"/>
    <m/>
    <n v="1535"/>
    <x v="0"/>
    <m/>
    <m/>
    <n v="1535"/>
    <n v="-1767"/>
    <n v="-232"/>
    <x v="23"/>
  </r>
  <r>
    <x v="43"/>
    <x v="43"/>
    <m/>
    <n v="55017"/>
    <x v="0"/>
    <m/>
    <m/>
    <n v="55017"/>
    <n v="30861"/>
    <n v="85878"/>
    <x v="25"/>
  </r>
  <r>
    <x v="44"/>
    <x v="44"/>
    <m/>
    <n v="236354"/>
    <x v="0"/>
    <m/>
    <m/>
    <n v="236354"/>
    <n v="-61866"/>
    <n v="174488"/>
    <x v="26"/>
  </r>
  <r>
    <x v="45"/>
    <x v="45"/>
    <m/>
    <n v="0"/>
    <x v="0"/>
    <m/>
    <m/>
    <n v="0"/>
    <n v="0"/>
    <n v="0"/>
    <x v="26"/>
  </r>
  <r>
    <x v="46"/>
    <x v="46"/>
    <m/>
    <n v="1602828"/>
    <x v="0"/>
    <m/>
    <m/>
    <n v="1602828"/>
    <n v="-318604"/>
    <n v="1284224"/>
    <x v="27"/>
  </r>
  <r>
    <x v="47"/>
    <x v="47"/>
    <m/>
    <n v="30045"/>
    <x v="0"/>
    <m/>
    <m/>
    <n v="30045"/>
    <n v="-24421"/>
    <n v="5624"/>
    <x v="28"/>
  </r>
  <r>
    <x v="48"/>
    <x v="48"/>
    <m/>
    <n v="152331"/>
    <x v="0"/>
    <m/>
    <m/>
    <n v="152331"/>
    <n v="-51738"/>
    <n v="100593"/>
    <x v="29"/>
  </r>
  <r>
    <x v="49"/>
    <x v="49"/>
    <m/>
    <n v="611"/>
    <x v="0"/>
    <m/>
    <m/>
    <n v="611"/>
    <n v="-755"/>
    <n v="-144"/>
    <x v="30"/>
  </r>
  <r>
    <x v="50"/>
    <x v="50"/>
    <m/>
    <n v="0"/>
    <x v="0"/>
    <m/>
    <m/>
    <n v="0"/>
    <n v="0"/>
    <n v="0"/>
    <x v="31"/>
  </r>
  <r>
    <x v="51"/>
    <x v="51"/>
    <m/>
    <n v="0"/>
    <x v="0"/>
    <m/>
    <m/>
    <n v="0"/>
    <n v="0"/>
    <n v="0"/>
    <x v="32"/>
  </r>
  <r>
    <x v="52"/>
    <x v="52"/>
    <m/>
    <n v="24014"/>
    <x v="0"/>
    <m/>
    <m/>
    <n v="24014"/>
    <n v="11887"/>
    <n v="35901"/>
    <x v="33"/>
  </r>
  <r>
    <x v="53"/>
    <x v="53"/>
    <m/>
    <n v="217284"/>
    <x v="0"/>
    <m/>
    <m/>
    <n v="217284"/>
    <n v="10817"/>
    <n v="228101"/>
    <x v="31"/>
  </r>
  <r>
    <x v="54"/>
    <x v="54"/>
    <m/>
    <n v="0"/>
    <x v="0"/>
    <m/>
    <m/>
    <n v="0"/>
    <n v="0"/>
    <n v="0"/>
    <x v="31"/>
  </r>
  <r>
    <x v="55"/>
    <x v="55"/>
    <m/>
    <n v="1365"/>
    <x v="0"/>
    <m/>
    <m/>
    <n v="1365"/>
    <n v="-13592"/>
    <n v="-12227"/>
    <x v="34"/>
  </r>
  <r>
    <x v="56"/>
    <x v="56"/>
    <m/>
    <n v="10065"/>
    <x v="0"/>
    <m/>
    <m/>
    <n v="10065"/>
    <n v="3186"/>
    <n v="13251"/>
    <x v="35"/>
  </r>
  <r>
    <x v="57"/>
    <x v="57"/>
    <m/>
    <n v="0"/>
    <x v="0"/>
    <m/>
    <m/>
    <n v="0"/>
    <n v="0"/>
    <n v="0"/>
    <x v="36"/>
  </r>
  <r>
    <x v="58"/>
    <x v="58"/>
    <m/>
    <n v="0"/>
    <x v="0"/>
    <m/>
    <m/>
    <n v="0"/>
    <n v="-731"/>
    <n v="-731"/>
    <x v="37"/>
  </r>
  <r>
    <x v="59"/>
    <x v="59"/>
    <m/>
    <n v="0"/>
    <x v="0"/>
    <m/>
    <m/>
    <n v="0"/>
    <n v="-78"/>
    <n v="-78"/>
    <x v="37"/>
  </r>
  <r>
    <x v="60"/>
    <x v="60"/>
    <m/>
    <n v="9902"/>
    <x v="0"/>
    <m/>
    <m/>
    <n v="9902"/>
    <n v="3689"/>
    <n v="13591"/>
    <x v="38"/>
  </r>
  <r>
    <x v="61"/>
    <x v="61"/>
    <m/>
    <n v="0"/>
    <x v="0"/>
    <m/>
    <m/>
    <n v="0"/>
    <n v="-156"/>
    <n v="-156"/>
    <x v="37"/>
  </r>
  <r>
    <x v="62"/>
    <x v="62"/>
    <m/>
    <n v="0"/>
    <x v="0"/>
    <m/>
    <m/>
    <n v="0"/>
    <n v="0"/>
    <n v="0"/>
    <x v="37"/>
  </r>
  <r>
    <x v="63"/>
    <x v="63"/>
    <m/>
    <n v="0"/>
    <x v="0"/>
    <m/>
    <m/>
    <n v="0"/>
    <n v="0"/>
    <n v="0"/>
    <x v="39"/>
  </r>
  <r>
    <x v="64"/>
    <x v="64"/>
    <m/>
    <n v="0"/>
    <x v="0"/>
    <m/>
    <m/>
    <n v="0"/>
    <n v="-52510"/>
    <n v="-52510"/>
    <x v="40"/>
  </r>
  <r>
    <x v="65"/>
    <x v="65"/>
    <m/>
    <n v="0"/>
    <x v="0"/>
    <m/>
    <m/>
    <n v="0"/>
    <n v="0"/>
    <n v="0"/>
    <x v="41"/>
  </r>
  <r>
    <x v="66"/>
    <x v="66"/>
    <m/>
    <n v="661549"/>
    <x v="0"/>
    <m/>
    <m/>
    <n v="661549"/>
    <n v="-235103"/>
    <n v="426446"/>
    <x v="41"/>
  </r>
  <r>
    <x v="67"/>
    <x v="67"/>
    <m/>
    <n v="0"/>
    <x v="0"/>
    <m/>
    <m/>
    <n v="0"/>
    <n v="0"/>
    <n v="0"/>
    <x v="41"/>
  </r>
  <r>
    <x v="68"/>
    <x v="68"/>
    <m/>
    <n v="115990"/>
    <x v="0"/>
    <m/>
    <m/>
    <n v="115990"/>
    <n v="-217446"/>
    <n v="-101456"/>
    <x v="30"/>
  </r>
  <r>
    <x v="69"/>
    <x v="69"/>
    <m/>
    <n v="37828"/>
    <x v="0"/>
    <m/>
    <m/>
    <n v="37828"/>
    <n v="35072"/>
    <n v="72900"/>
    <x v="40"/>
  </r>
  <r>
    <x v="70"/>
    <x v="70"/>
    <m/>
    <n v="0"/>
    <x v="0"/>
    <m/>
    <m/>
    <n v="0"/>
    <n v="0"/>
    <n v="0"/>
    <x v="40"/>
  </r>
  <r>
    <x v="71"/>
    <x v="71"/>
    <m/>
    <n v="1017234"/>
    <x v="0"/>
    <m/>
    <m/>
    <n v="1017234"/>
    <n v="21804"/>
    <n v="1039038"/>
    <x v="42"/>
  </r>
  <r>
    <x v="72"/>
    <x v="72"/>
    <m/>
    <n v="108132"/>
    <x v="0"/>
    <m/>
    <m/>
    <n v="108132"/>
    <n v="-29113"/>
    <n v="79019"/>
    <x v="43"/>
  </r>
  <r>
    <x v="73"/>
    <x v="73"/>
    <m/>
    <n v="32313"/>
    <x v="0"/>
    <m/>
    <m/>
    <n v="32313"/>
    <n v="-24246"/>
    <n v="8067"/>
    <x v="43"/>
  </r>
  <r>
    <x v="74"/>
    <x v="74"/>
    <m/>
    <n v="6248"/>
    <x v="0"/>
    <m/>
    <m/>
    <n v="6248"/>
    <n v="-7370"/>
    <n v="-1122"/>
    <x v="43"/>
  </r>
  <r>
    <x v="75"/>
    <x v="75"/>
    <m/>
    <n v="165995"/>
    <x v="0"/>
    <m/>
    <m/>
    <n v="165995"/>
    <n v="-29718"/>
    <n v="136277"/>
    <x v="43"/>
  </r>
  <r>
    <x v="76"/>
    <x v="76"/>
    <m/>
    <n v="17957"/>
    <x v="0"/>
    <m/>
    <m/>
    <n v="17957"/>
    <n v="16649"/>
    <n v="34606"/>
    <x v="39"/>
  </r>
  <r>
    <x v="77"/>
    <x v="77"/>
    <m/>
    <n v="0"/>
    <x v="0"/>
    <m/>
    <m/>
    <n v="0"/>
    <n v="-9460"/>
    <n v="-9460"/>
    <x v="39"/>
  </r>
  <r>
    <x v="78"/>
    <x v="78"/>
    <m/>
    <n v="101260"/>
    <x v="0"/>
    <m/>
    <m/>
    <n v="101260"/>
    <n v="-371247"/>
    <n v="-269987"/>
    <x v="44"/>
  </r>
  <r>
    <x v="79"/>
    <x v="79"/>
    <m/>
    <n v="156854"/>
    <x v="0"/>
    <m/>
    <m/>
    <n v="156854"/>
    <n v="140021"/>
    <n v="296875"/>
    <x v="44"/>
  </r>
  <r>
    <x v="80"/>
    <x v="80"/>
    <m/>
    <n v="43261"/>
    <x v="0"/>
    <m/>
    <m/>
    <n v="43261"/>
    <n v="27850"/>
    <n v="71111"/>
    <x v="44"/>
  </r>
  <r>
    <x v="81"/>
    <x v="81"/>
    <m/>
    <n v="344439"/>
    <x v="0"/>
    <m/>
    <m/>
    <n v="344439"/>
    <n v="287882"/>
    <n v="632321"/>
    <x v="44"/>
  </r>
  <r>
    <x v="0"/>
    <x v="0"/>
    <m/>
    <m/>
    <x v="0"/>
    <m/>
    <m/>
    <m/>
    <m/>
    <m/>
    <x v="0"/>
  </r>
  <r>
    <x v="40"/>
    <x v="40"/>
    <m/>
    <m/>
    <x v="0"/>
    <m/>
    <m/>
    <m/>
    <m/>
    <m/>
    <x v="0"/>
  </r>
  <r>
    <x v="0"/>
    <x v="0"/>
    <m/>
    <m/>
    <x v="0"/>
    <m/>
    <m/>
    <m/>
    <m/>
    <m/>
    <x v="0"/>
  </r>
  <r>
    <x v="41"/>
    <x v="41"/>
    <s v="Attorney General Admin"/>
    <s v="Agency Legal Services"/>
    <x v="0"/>
    <s v="Investigate Admin"/>
    <s v="NDOT Claims Adjustment"/>
    <s v="FY 2015 Budgeted Costs"/>
    <s v="FY 2012 Carry-Forward"/>
    <s v="FY 2015 Fixed Costs"/>
    <x v="24"/>
  </r>
  <r>
    <x v="0"/>
    <x v="0"/>
    <m/>
    <m/>
    <x v="0"/>
    <m/>
    <m/>
    <m/>
    <m/>
    <m/>
    <x v="0"/>
  </r>
  <r>
    <x v="82"/>
    <x v="82"/>
    <m/>
    <n v="47580"/>
    <x v="0"/>
    <m/>
    <m/>
    <n v="47580"/>
    <n v="44115"/>
    <n v="91695"/>
    <x v="44"/>
  </r>
  <r>
    <x v="83"/>
    <x v="83"/>
    <m/>
    <n v="19858"/>
    <x v="0"/>
    <m/>
    <m/>
    <n v="19858"/>
    <n v="643"/>
    <n v="20501"/>
    <x v="39"/>
  </r>
  <r>
    <x v="84"/>
    <x v="84"/>
    <m/>
    <n v="0"/>
    <x v="0"/>
    <m/>
    <m/>
    <n v="0"/>
    <n v="-3540"/>
    <n v="-3540"/>
    <x v="39"/>
  </r>
  <r>
    <x v="85"/>
    <x v="85"/>
    <m/>
    <n v="16476"/>
    <x v="0"/>
    <m/>
    <m/>
    <n v="16476"/>
    <n v="15276"/>
    <n v="31752"/>
    <x v="39"/>
  </r>
  <r>
    <x v="86"/>
    <x v="86"/>
    <m/>
    <n v="0"/>
    <x v="0"/>
    <m/>
    <m/>
    <n v="0"/>
    <n v="-5912"/>
    <n v="-5912"/>
    <x v="39"/>
  </r>
  <r>
    <x v="87"/>
    <x v="87"/>
    <m/>
    <n v="7104"/>
    <x v="0"/>
    <m/>
    <m/>
    <n v="7104"/>
    <n v="331"/>
    <n v="7435"/>
    <x v="39"/>
  </r>
  <r>
    <x v="88"/>
    <x v="88"/>
    <m/>
    <n v="598"/>
    <x v="0"/>
    <m/>
    <m/>
    <n v="598"/>
    <n v="554"/>
    <n v="1152"/>
    <x v="39"/>
  </r>
  <r>
    <x v="89"/>
    <x v="89"/>
    <m/>
    <n v="0"/>
    <x v="0"/>
    <m/>
    <m/>
    <n v="0"/>
    <n v="-996"/>
    <n v="-996"/>
    <x v="39"/>
  </r>
  <r>
    <x v="90"/>
    <x v="90"/>
    <m/>
    <n v="0"/>
    <x v="0"/>
    <m/>
    <m/>
    <n v="0"/>
    <n v="0"/>
    <n v="0"/>
    <x v="39"/>
  </r>
  <r>
    <x v="91"/>
    <x v="91"/>
    <m/>
    <n v="0"/>
    <x v="0"/>
    <m/>
    <m/>
    <n v="0"/>
    <n v="0"/>
    <n v="0"/>
    <x v="39"/>
  </r>
  <r>
    <x v="92"/>
    <x v="92"/>
    <m/>
    <n v="0"/>
    <x v="0"/>
    <m/>
    <m/>
    <n v="0"/>
    <n v="0"/>
    <n v="0"/>
    <x v="39"/>
  </r>
  <r>
    <x v="93"/>
    <x v="93"/>
    <m/>
    <n v="84118"/>
    <x v="0"/>
    <m/>
    <m/>
    <n v="84118"/>
    <n v="-74343"/>
    <n v="9775"/>
    <x v="39"/>
  </r>
  <r>
    <x v="94"/>
    <x v="94"/>
    <m/>
    <n v="2119"/>
    <x v="0"/>
    <m/>
    <m/>
    <n v="2119"/>
    <n v="1965"/>
    <n v="4084"/>
    <x v="39"/>
  </r>
  <r>
    <x v="95"/>
    <x v="95"/>
    <m/>
    <n v="182118"/>
    <x v="0"/>
    <m/>
    <m/>
    <n v="182118"/>
    <n v="-50010"/>
    <n v="132108"/>
    <x v="45"/>
  </r>
  <r>
    <x v="96"/>
    <x v="96"/>
    <m/>
    <n v="0"/>
    <x v="0"/>
    <m/>
    <m/>
    <n v="0"/>
    <n v="0"/>
    <n v="0"/>
    <x v="41"/>
  </r>
  <r>
    <x v="97"/>
    <x v="97"/>
    <m/>
    <n v="534244"/>
    <x v="0"/>
    <m/>
    <m/>
    <n v="534244"/>
    <n v="-62400"/>
    <n v="471844"/>
    <x v="45"/>
  </r>
  <r>
    <x v="98"/>
    <x v="98"/>
    <m/>
    <n v="0"/>
    <x v="0"/>
    <m/>
    <m/>
    <n v="0"/>
    <n v="0"/>
    <n v="0"/>
    <x v="46"/>
  </r>
  <r>
    <x v="99"/>
    <x v="99"/>
    <m/>
    <n v="41794"/>
    <x v="0"/>
    <m/>
    <m/>
    <n v="41794"/>
    <n v="12036"/>
    <n v="53830"/>
    <x v="46"/>
  </r>
  <r>
    <x v="100"/>
    <x v="100"/>
    <m/>
    <n v="1603"/>
    <x v="0"/>
    <m/>
    <m/>
    <n v="1603"/>
    <n v="1175"/>
    <n v="2778"/>
    <x v="41"/>
  </r>
  <r>
    <x v="101"/>
    <x v="101"/>
    <m/>
    <n v="0"/>
    <x v="0"/>
    <m/>
    <m/>
    <n v="0"/>
    <n v="0"/>
    <n v="0"/>
    <x v="46"/>
  </r>
  <r>
    <x v="102"/>
    <x v="102"/>
    <m/>
    <n v="300926"/>
    <x v="0"/>
    <m/>
    <m/>
    <n v="300926"/>
    <n v="-49420"/>
    <n v="251506"/>
    <x v="29"/>
  </r>
  <r>
    <x v="103"/>
    <x v="103"/>
    <m/>
    <n v="0"/>
    <x v="0"/>
    <m/>
    <m/>
    <n v="0"/>
    <n v="0"/>
    <n v="0"/>
    <x v="39"/>
  </r>
  <r>
    <x v="104"/>
    <x v="104"/>
    <m/>
    <n v="37502"/>
    <x v="0"/>
    <m/>
    <m/>
    <n v="37502"/>
    <n v="-4469"/>
    <n v="33033"/>
    <x v="43"/>
  </r>
  <r>
    <x v="105"/>
    <x v="105"/>
    <m/>
    <n v="17658"/>
    <x v="0"/>
    <m/>
    <m/>
    <n v="17658"/>
    <n v="470"/>
    <n v="18128"/>
    <x v="43"/>
  </r>
  <r>
    <x v="106"/>
    <x v="106"/>
    <m/>
    <n v="48205"/>
    <x v="0"/>
    <m/>
    <m/>
    <n v="48205"/>
    <n v="3370"/>
    <n v="51575"/>
    <x v="43"/>
  </r>
  <r>
    <x v="107"/>
    <x v="107"/>
    <m/>
    <n v="25549"/>
    <x v="0"/>
    <m/>
    <m/>
    <n v="25549"/>
    <n v="1315"/>
    <n v="26864"/>
    <x v="43"/>
  </r>
  <r>
    <x v="108"/>
    <x v="108"/>
    <m/>
    <n v="14486"/>
    <x v="0"/>
    <m/>
    <m/>
    <n v="14486"/>
    <n v="2244"/>
    <n v="16730"/>
    <x v="47"/>
  </r>
  <r>
    <x v="109"/>
    <x v="109"/>
    <m/>
    <n v="12197"/>
    <x v="0"/>
    <m/>
    <m/>
    <n v="12197"/>
    <n v="7435"/>
    <n v="19632"/>
    <x v="47"/>
  </r>
  <r>
    <x v="110"/>
    <x v="110"/>
    <m/>
    <n v="290474"/>
    <x v="0"/>
    <m/>
    <m/>
    <n v="290474"/>
    <n v="-33501"/>
    <n v="256973"/>
    <x v="48"/>
  </r>
  <r>
    <x v="111"/>
    <x v="111"/>
    <m/>
    <n v="0"/>
    <x v="0"/>
    <m/>
    <m/>
    <n v="0"/>
    <n v="0"/>
    <n v="0"/>
    <x v="49"/>
  </r>
  <r>
    <x v="112"/>
    <x v="112"/>
    <m/>
    <n v="0"/>
    <x v="0"/>
    <m/>
    <m/>
    <n v="0"/>
    <n v="0"/>
    <n v="0"/>
    <x v="41"/>
  </r>
  <r>
    <x v="113"/>
    <x v="113"/>
    <m/>
    <n v="4205837"/>
    <x v="0"/>
    <m/>
    <m/>
    <n v="4205837"/>
    <n v="287721"/>
    <n v="4493558"/>
    <x v="50"/>
  </r>
  <r>
    <x v="114"/>
    <x v="114"/>
    <m/>
    <n v="3274"/>
    <x v="0"/>
    <m/>
    <m/>
    <n v="3274"/>
    <n v="2568"/>
    <n v="5842"/>
    <x v="50"/>
  </r>
  <r>
    <x v="115"/>
    <x v="115"/>
    <m/>
    <n v="0"/>
    <x v="0"/>
    <m/>
    <m/>
    <n v="0"/>
    <n v="0"/>
    <n v="0"/>
    <x v="50"/>
  </r>
  <r>
    <x v="116"/>
    <x v="116"/>
    <m/>
    <n v="223341"/>
    <x v="0"/>
    <m/>
    <m/>
    <n v="223341"/>
    <n v="29970"/>
    <n v="253311"/>
    <x v="48"/>
  </r>
  <r>
    <x v="117"/>
    <x v="117"/>
    <m/>
    <n v="13263"/>
    <x v="0"/>
    <m/>
    <m/>
    <n v="13263"/>
    <n v="-35686"/>
    <n v="-22423"/>
    <x v="48"/>
  </r>
  <r>
    <x v="118"/>
    <x v="118"/>
    <m/>
    <n v="0"/>
    <x v="0"/>
    <m/>
    <m/>
    <n v="0"/>
    <n v="0"/>
    <n v="0"/>
    <x v="48"/>
  </r>
  <r>
    <x v="119"/>
    <x v="119"/>
    <m/>
    <n v="0"/>
    <x v="0"/>
    <m/>
    <m/>
    <n v="0"/>
    <n v="0"/>
    <n v="0"/>
    <x v="50"/>
  </r>
  <r>
    <x v="120"/>
    <x v="120"/>
    <m/>
    <n v="0"/>
    <x v="0"/>
    <m/>
    <m/>
    <n v="0"/>
    <n v="0"/>
    <n v="0"/>
    <x v="48"/>
  </r>
  <r>
    <x v="121"/>
    <x v="121"/>
    <m/>
    <n v="32327"/>
    <x v="0"/>
    <m/>
    <m/>
    <n v="32327"/>
    <n v="7381"/>
    <n v="39708"/>
    <x v="51"/>
  </r>
  <r>
    <x v="122"/>
    <x v="122"/>
    <m/>
    <n v="0"/>
    <x v="0"/>
    <m/>
    <m/>
    <n v="0"/>
    <n v="0"/>
    <n v="0"/>
    <x v="48"/>
  </r>
  <r>
    <x v="0"/>
    <x v="0"/>
    <m/>
    <m/>
    <x v="0"/>
    <m/>
    <m/>
    <m/>
    <m/>
    <m/>
    <x v="0"/>
  </r>
  <r>
    <x v="40"/>
    <x v="40"/>
    <m/>
    <m/>
    <x v="0"/>
    <m/>
    <m/>
    <m/>
    <m/>
    <m/>
    <x v="0"/>
  </r>
  <r>
    <x v="0"/>
    <x v="0"/>
    <m/>
    <m/>
    <x v="0"/>
    <m/>
    <m/>
    <m/>
    <m/>
    <m/>
    <x v="0"/>
  </r>
  <r>
    <x v="41"/>
    <x v="41"/>
    <s v="Attorney General Admin"/>
    <s v="Agency Legal Services"/>
    <x v="0"/>
    <s v="Investigate Admin"/>
    <s v="NDOT Claims Adjustment"/>
    <s v="FY 2015 Budgeted Costs"/>
    <s v="FY 2012 Carry-Forward"/>
    <s v="FY 2015 Fixed Costs"/>
    <x v="24"/>
  </r>
  <r>
    <x v="0"/>
    <x v="0"/>
    <m/>
    <m/>
    <x v="0"/>
    <m/>
    <m/>
    <m/>
    <m/>
    <m/>
    <x v="0"/>
  </r>
  <r>
    <x v="123"/>
    <x v="123"/>
    <m/>
    <n v="47825"/>
    <x v="0"/>
    <m/>
    <m/>
    <n v="47825"/>
    <n v="-64841"/>
    <n v="-17016"/>
    <x v="48"/>
  </r>
  <r>
    <x v="124"/>
    <x v="124"/>
    <m/>
    <n v="0"/>
    <x v="0"/>
    <m/>
    <m/>
    <n v="0"/>
    <n v="0"/>
    <n v="0"/>
    <x v="52"/>
  </r>
  <r>
    <x v="125"/>
    <x v="125"/>
    <m/>
    <n v="476253"/>
    <x v="0"/>
    <m/>
    <m/>
    <n v="476253"/>
    <n v="21192"/>
    <n v="497445"/>
    <x v="53"/>
  </r>
  <r>
    <x v="126"/>
    <x v="126"/>
    <m/>
    <n v="50942"/>
    <x v="0"/>
    <m/>
    <m/>
    <n v="50942"/>
    <n v="944"/>
    <n v="51886"/>
    <x v="54"/>
  </r>
  <r>
    <x v="127"/>
    <x v="127"/>
    <m/>
    <n v="8027"/>
    <x v="0"/>
    <m/>
    <m/>
    <n v="8027"/>
    <n v="-6700"/>
    <n v="1327"/>
    <x v="55"/>
  </r>
  <r>
    <x v="128"/>
    <x v="128"/>
    <m/>
    <n v="21610"/>
    <x v="0"/>
    <m/>
    <m/>
    <n v="21610"/>
    <n v="-15360"/>
    <n v="6250"/>
    <x v="48"/>
  </r>
  <r>
    <x v="129"/>
    <x v="129"/>
    <m/>
    <n v="0"/>
    <x v="0"/>
    <m/>
    <m/>
    <n v="0"/>
    <n v="0"/>
    <n v="0"/>
    <x v="53"/>
  </r>
  <r>
    <x v="130"/>
    <x v="130"/>
    <m/>
    <n v="0"/>
    <x v="0"/>
    <m/>
    <m/>
    <n v="0"/>
    <n v="0"/>
    <n v="0"/>
    <x v="53"/>
  </r>
  <r>
    <x v="131"/>
    <x v="131"/>
    <m/>
    <n v="305361"/>
    <x v="0"/>
    <m/>
    <m/>
    <n v="305361"/>
    <n v="134860"/>
    <n v="440221"/>
    <x v="56"/>
  </r>
  <r>
    <x v="132"/>
    <x v="132"/>
    <m/>
    <n v="609819"/>
    <x v="0"/>
    <m/>
    <m/>
    <n v="609819"/>
    <n v="27873"/>
    <n v="637692"/>
    <x v="56"/>
  </r>
  <r>
    <x v="133"/>
    <x v="133"/>
    <m/>
    <n v="0"/>
    <x v="0"/>
    <m/>
    <m/>
    <n v="0"/>
    <n v="0"/>
    <n v="0"/>
    <x v="53"/>
  </r>
  <r>
    <x v="134"/>
    <x v="134"/>
    <m/>
    <n v="0"/>
    <x v="0"/>
    <m/>
    <m/>
    <n v="0"/>
    <n v="0"/>
    <n v="0"/>
    <x v="53"/>
  </r>
  <r>
    <x v="135"/>
    <x v="135"/>
    <m/>
    <n v="0"/>
    <x v="0"/>
    <m/>
    <m/>
    <n v="0"/>
    <n v="0"/>
    <n v="0"/>
    <x v="53"/>
  </r>
  <r>
    <x v="136"/>
    <x v="136"/>
    <m/>
    <n v="285068"/>
    <x v="0"/>
    <m/>
    <m/>
    <n v="285068"/>
    <n v="-41999"/>
    <n v="243069"/>
    <x v="57"/>
  </r>
  <r>
    <x v="137"/>
    <x v="137"/>
    <m/>
    <n v="1969"/>
    <x v="0"/>
    <m/>
    <m/>
    <n v="1969"/>
    <n v="-33881"/>
    <n v="-31912"/>
    <x v="58"/>
  </r>
  <r>
    <x v="138"/>
    <x v="138"/>
    <m/>
    <n v="145173"/>
    <x v="0"/>
    <m/>
    <m/>
    <n v="145173"/>
    <n v="-13317"/>
    <n v="131856"/>
    <x v="59"/>
  </r>
  <r>
    <x v="139"/>
    <x v="139"/>
    <m/>
    <n v="203144"/>
    <x v="0"/>
    <m/>
    <m/>
    <n v="203144"/>
    <n v="-153966"/>
    <n v="49178"/>
    <x v="60"/>
  </r>
  <r>
    <x v="140"/>
    <x v="140"/>
    <m/>
    <n v="136"/>
    <x v="0"/>
    <m/>
    <m/>
    <n v="136"/>
    <n v="126"/>
    <n v="262"/>
    <x v="61"/>
  </r>
  <r>
    <x v="141"/>
    <x v="141"/>
    <m/>
    <n v="245821"/>
    <x v="0"/>
    <m/>
    <m/>
    <n v="245821"/>
    <n v="-87200"/>
    <n v="158621"/>
    <x v="62"/>
  </r>
  <r>
    <x v="142"/>
    <x v="142"/>
    <m/>
    <n v="101029"/>
    <x v="0"/>
    <m/>
    <m/>
    <n v="101029"/>
    <n v="21508"/>
    <n v="122537"/>
    <x v="63"/>
  </r>
  <r>
    <x v="143"/>
    <x v="143"/>
    <m/>
    <n v="1080435"/>
    <x v="0"/>
    <m/>
    <m/>
    <n v="1080435"/>
    <n v="-155233"/>
    <n v="925202"/>
    <x v="64"/>
  </r>
  <r>
    <x v="144"/>
    <x v="144"/>
    <m/>
    <n v="0"/>
    <x v="0"/>
    <m/>
    <m/>
    <n v="0"/>
    <n v="0"/>
    <n v="0"/>
    <x v="64"/>
  </r>
  <r>
    <x v="145"/>
    <x v="145"/>
    <m/>
    <n v="0"/>
    <x v="0"/>
    <m/>
    <m/>
    <n v="0"/>
    <n v="0"/>
    <n v="0"/>
    <x v="65"/>
  </r>
  <r>
    <x v="146"/>
    <x v="146"/>
    <m/>
    <n v="209066"/>
    <x v="0"/>
    <m/>
    <m/>
    <n v="209066"/>
    <n v="55506"/>
    <n v="264572"/>
    <x v="66"/>
  </r>
  <r>
    <x v="147"/>
    <x v="147"/>
    <m/>
    <n v="55513"/>
    <x v="0"/>
    <m/>
    <m/>
    <n v="55513"/>
    <n v="8667"/>
    <n v="64180"/>
    <x v="67"/>
  </r>
  <r>
    <x v="148"/>
    <x v="148"/>
    <m/>
    <n v="9148"/>
    <x v="0"/>
    <m/>
    <m/>
    <n v="9148"/>
    <n v="-31286"/>
    <n v="-22138"/>
    <x v="67"/>
  </r>
  <r>
    <x v="149"/>
    <x v="149"/>
    <m/>
    <n v="0"/>
    <x v="0"/>
    <m/>
    <m/>
    <n v="0"/>
    <n v="0"/>
    <n v="0"/>
    <x v="68"/>
  </r>
  <r>
    <x v="150"/>
    <x v="150"/>
    <m/>
    <n v="0"/>
    <x v="0"/>
    <m/>
    <m/>
    <n v="0"/>
    <n v="-4870"/>
    <n v="-4870"/>
    <x v="67"/>
  </r>
  <r>
    <x v="151"/>
    <x v="151"/>
    <m/>
    <n v="36076"/>
    <x v="0"/>
    <m/>
    <m/>
    <n v="36076"/>
    <n v="-3799"/>
    <n v="32277"/>
    <x v="69"/>
  </r>
  <r>
    <x v="152"/>
    <x v="152"/>
    <m/>
    <n v="326"/>
    <x v="0"/>
    <m/>
    <m/>
    <n v="326"/>
    <n v="302"/>
    <n v="628"/>
    <x v="70"/>
  </r>
  <r>
    <x v="153"/>
    <x v="153"/>
    <m/>
    <n v="286325"/>
    <x v="0"/>
    <m/>
    <m/>
    <n v="286325"/>
    <n v="-142509"/>
    <n v="143816"/>
    <x v="71"/>
  </r>
  <r>
    <x v="154"/>
    <x v="154"/>
    <m/>
    <n v="19858"/>
    <x v="0"/>
    <m/>
    <m/>
    <n v="19858"/>
    <n v="-28187"/>
    <n v="-8329"/>
    <x v="70"/>
  </r>
  <r>
    <x v="155"/>
    <x v="155"/>
    <m/>
    <n v="147577"/>
    <x v="0"/>
    <m/>
    <m/>
    <n v="147577"/>
    <n v="28150"/>
    <n v="175727"/>
    <x v="72"/>
  </r>
  <r>
    <x v="156"/>
    <x v="156"/>
    <m/>
    <n v="0"/>
    <x v="0"/>
    <m/>
    <m/>
    <n v="0"/>
    <n v="0"/>
    <n v="0"/>
    <x v="72"/>
  </r>
  <r>
    <x v="157"/>
    <x v="157"/>
    <m/>
    <n v="4075"/>
    <x v="0"/>
    <m/>
    <m/>
    <n v="4075"/>
    <n v="246"/>
    <n v="4321"/>
    <x v="67"/>
  </r>
  <r>
    <x v="158"/>
    <x v="158"/>
    <m/>
    <n v="177"/>
    <x v="0"/>
    <m/>
    <m/>
    <n v="177"/>
    <n v="164"/>
    <n v="341"/>
    <x v="73"/>
  </r>
  <r>
    <x v="159"/>
    <x v="159"/>
    <m/>
    <n v="19383"/>
    <x v="0"/>
    <m/>
    <m/>
    <n v="19383"/>
    <n v="530"/>
    <n v="19913"/>
    <x v="74"/>
  </r>
  <r>
    <x v="160"/>
    <x v="160"/>
    <m/>
    <n v="0"/>
    <x v="0"/>
    <m/>
    <m/>
    <n v="0"/>
    <n v="0"/>
    <n v="0"/>
    <x v="72"/>
  </r>
  <r>
    <x v="161"/>
    <x v="161"/>
    <m/>
    <n v="0"/>
    <x v="0"/>
    <m/>
    <m/>
    <n v="0"/>
    <n v="0"/>
    <n v="0"/>
    <x v="72"/>
  </r>
  <r>
    <x v="162"/>
    <x v="162"/>
    <m/>
    <n v="0"/>
    <x v="0"/>
    <m/>
    <m/>
    <n v="0"/>
    <n v="0"/>
    <n v="0"/>
    <x v="75"/>
  </r>
  <r>
    <x v="163"/>
    <x v="163"/>
    <m/>
    <n v="298373"/>
    <x v="0"/>
    <m/>
    <m/>
    <n v="298373"/>
    <n v="154457"/>
    <n v="452830"/>
    <x v="75"/>
  </r>
  <r>
    <x v="0"/>
    <x v="0"/>
    <m/>
    <m/>
    <x v="0"/>
    <m/>
    <m/>
    <m/>
    <m/>
    <m/>
    <x v="0"/>
  </r>
  <r>
    <x v="40"/>
    <x v="40"/>
    <m/>
    <m/>
    <x v="0"/>
    <m/>
    <m/>
    <m/>
    <m/>
    <m/>
    <x v="0"/>
  </r>
  <r>
    <x v="0"/>
    <x v="0"/>
    <m/>
    <m/>
    <x v="0"/>
    <m/>
    <m/>
    <m/>
    <m/>
    <m/>
    <x v="0"/>
  </r>
  <r>
    <x v="41"/>
    <x v="41"/>
    <s v="Attorney General Admin"/>
    <s v="Agency Legal Services"/>
    <x v="0"/>
    <s v="Investigate Admin"/>
    <s v="NDOT Claims Adjustment"/>
    <s v="FY 2015 Budgeted Costs"/>
    <s v="FY 2012 Carry-Forward"/>
    <s v="FY 2015 Fixed Costs"/>
    <x v="24"/>
  </r>
  <r>
    <x v="0"/>
    <x v="0"/>
    <m/>
    <m/>
    <x v="0"/>
    <m/>
    <m/>
    <m/>
    <m/>
    <m/>
    <x v="0"/>
  </r>
  <r>
    <x v="164"/>
    <x v="164"/>
    <m/>
    <n v="407"/>
    <x v="0"/>
    <m/>
    <m/>
    <n v="407"/>
    <n v="-182"/>
    <n v="225"/>
    <x v="76"/>
  </r>
  <r>
    <x v="165"/>
    <x v="165"/>
    <m/>
    <n v="450785"/>
    <x v="0"/>
    <m/>
    <m/>
    <n v="450785"/>
    <n v="-90817"/>
    <n v="359968"/>
    <x v="77"/>
  </r>
  <r>
    <x v="166"/>
    <x v="166"/>
    <m/>
    <n v="0"/>
    <x v="0"/>
    <m/>
    <m/>
    <n v="0"/>
    <n v="0"/>
    <n v="0"/>
    <x v="77"/>
  </r>
  <r>
    <x v="167"/>
    <x v="167"/>
    <m/>
    <n v="92709"/>
    <x v="0"/>
    <m/>
    <m/>
    <n v="92709"/>
    <n v="29222"/>
    <n v="121931"/>
    <x v="78"/>
  </r>
  <r>
    <x v="168"/>
    <x v="168"/>
    <m/>
    <n v="2269532"/>
    <x v="0"/>
    <m/>
    <n v="204627"/>
    <n v="2474159"/>
    <n v="-481459"/>
    <n v="1992700"/>
    <x v="79"/>
  </r>
  <r>
    <x v="169"/>
    <x v="169"/>
    <m/>
    <n v="33563"/>
    <x v="0"/>
    <m/>
    <m/>
    <n v="33563"/>
    <n v="-41237"/>
    <n v="-7674"/>
    <x v="80"/>
  </r>
  <r>
    <x v="170"/>
    <x v="170"/>
    <m/>
    <n v="56531"/>
    <x v="0"/>
    <m/>
    <m/>
    <n v="56531"/>
    <n v="9650"/>
    <n v="66181"/>
    <x v="81"/>
  </r>
  <r>
    <x v="171"/>
    <x v="171"/>
    <m/>
    <n v="0"/>
    <x v="0"/>
    <m/>
    <m/>
    <n v="0"/>
    <n v="0"/>
    <n v="0"/>
    <x v="53"/>
  </r>
  <r>
    <x v="172"/>
    <x v="172"/>
    <m/>
    <n v="1127"/>
    <x v="0"/>
    <m/>
    <m/>
    <n v="1127"/>
    <n v="73"/>
    <n v="1200"/>
    <x v="48"/>
  </r>
  <r>
    <x v="173"/>
    <x v="173"/>
    <m/>
    <n v="0"/>
    <x v="0"/>
    <m/>
    <m/>
    <n v="0"/>
    <n v="0"/>
    <n v="0"/>
    <x v="48"/>
  </r>
  <r>
    <x v="174"/>
    <x v="174"/>
    <m/>
    <n v="0"/>
    <x v="0"/>
    <m/>
    <m/>
    <n v="0"/>
    <n v="0"/>
    <n v="0"/>
    <x v="48"/>
  </r>
  <r>
    <x v="175"/>
    <x v="175"/>
    <m/>
    <n v="0"/>
    <x v="0"/>
    <m/>
    <m/>
    <n v="0"/>
    <n v="0"/>
    <n v="0"/>
    <x v="48"/>
  </r>
  <r>
    <x v="176"/>
    <x v="176"/>
    <m/>
    <n v="406492"/>
    <x v="0"/>
    <m/>
    <m/>
    <n v="406492"/>
    <n v="-91564"/>
    <n v="314928"/>
    <x v="48"/>
  </r>
  <r>
    <x v="177"/>
    <x v="177"/>
    <m/>
    <n v="0"/>
    <x v="0"/>
    <m/>
    <m/>
    <n v="0"/>
    <n v="0"/>
    <n v="0"/>
    <x v="48"/>
  </r>
  <r>
    <x v="178"/>
    <x v="178"/>
    <m/>
    <n v="387666"/>
    <x v="0"/>
    <m/>
    <m/>
    <n v="387666"/>
    <n v="131206"/>
    <n v="518872"/>
    <x v="48"/>
  </r>
  <r>
    <x v="179"/>
    <x v="179"/>
    <m/>
    <n v="0"/>
    <x v="0"/>
    <m/>
    <m/>
    <n v="0"/>
    <n v="0"/>
    <n v="0"/>
    <x v="48"/>
  </r>
  <r>
    <x v="180"/>
    <x v="180"/>
    <m/>
    <n v="0"/>
    <x v="0"/>
    <m/>
    <m/>
    <n v="0"/>
    <n v="0"/>
    <n v="0"/>
    <x v="48"/>
  </r>
  <r>
    <x v="181"/>
    <x v="181"/>
    <m/>
    <n v="10778"/>
    <x v="0"/>
    <m/>
    <m/>
    <n v="10778"/>
    <n v="-3403"/>
    <n v="7375"/>
    <x v="48"/>
  </r>
  <r>
    <x v="182"/>
    <x v="182"/>
    <m/>
    <n v="0"/>
    <x v="0"/>
    <m/>
    <m/>
    <n v="0"/>
    <n v="0"/>
    <n v="0"/>
    <x v="48"/>
  </r>
  <r>
    <x v="183"/>
    <x v="183"/>
    <m/>
    <n v="650397"/>
    <x v="0"/>
    <m/>
    <m/>
    <n v="650397"/>
    <n v="-162243"/>
    <n v="488154"/>
    <x v="82"/>
  </r>
  <r>
    <x v="184"/>
    <x v="184"/>
    <m/>
    <n v="9780"/>
    <x v="0"/>
    <m/>
    <m/>
    <n v="9780"/>
    <n v="1381"/>
    <n v="11161"/>
    <x v="83"/>
  </r>
  <r>
    <x v="185"/>
    <x v="185"/>
    <m/>
    <n v="0"/>
    <x v="0"/>
    <m/>
    <m/>
    <n v="0"/>
    <n v="-129105"/>
    <n v="-129105"/>
    <x v="84"/>
  </r>
  <r>
    <x v="186"/>
    <x v="186"/>
    <m/>
    <n v="59357"/>
    <x v="0"/>
    <m/>
    <m/>
    <n v="59357"/>
    <n v="23900"/>
    <n v="83257"/>
    <x v="85"/>
  </r>
  <r>
    <x v="187"/>
    <x v="187"/>
    <m/>
    <n v="25902"/>
    <x v="0"/>
    <m/>
    <m/>
    <n v="25902"/>
    <n v="6986"/>
    <n v="32888"/>
    <x v="86"/>
  </r>
  <r>
    <x v="188"/>
    <x v="188"/>
    <m/>
    <n v="1589"/>
    <x v="0"/>
    <m/>
    <m/>
    <n v="1589"/>
    <n v="-14856"/>
    <n v="-13267"/>
    <x v="87"/>
  </r>
  <r>
    <x v="189"/>
    <x v="189"/>
    <m/>
    <n v="0"/>
    <x v="0"/>
    <m/>
    <m/>
    <n v="0"/>
    <n v="0"/>
    <n v="0"/>
    <x v="85"/>
  </r>
  <r>
    <x v="190"/>
    <x v="190"/>
    <m/>
    <n v="3898"/>
    <x v="0"/>
    <m/>
    <m/>
    <n v="3898"/>
    <n v="-1536"/>
    <n v="2362"/>
    <x v="78"/>
  </r>
  <r>
    <x v="191"/>
    <x v="191"/>
    <m/>
    <n v="4591"/>
    <x v="0"/>
    <m/>
    <m/>
    <n v="4591"/>
    <n v="1595"/>
    <n v="6186"/>
    <x v="73"/>
  </r>
  <r>
    <x v="192"/>
    <x v="192"/>
    <m/>
    <n v="74298"/>
    <x v="0"/>
    <m/>
    <m/>
    <n v="74298"/>
    <n v="-8627"/>
    <n v="65671"/>
    <x v="19"/>
  </r>
  <r>
    <x v="193"/>
    <x v="193"/>
    <m/>
    <n v="373343"/>
    <x v="0"/>
    <m/>
    <m/>
    <n v="373343"/>
    <n v="-81504"/>
    <n v="291839"/>
    <x v="8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4" applyNumberFormats="0" applyBorderFormats="0" applyFontFormats="0" applyPatternFormats="0" applyAlignmentFormats="0" applyWidthHeightFormats="1" dataCaption="Data" updatedVersion="3" minRefreshableVersion="3" showMemberPropertyTips="0" useAutoFormatting="1" itemPrintTitles="1" createdVersion="3" indent="0" compact="0" compactData="0" gridDropZones="1">
  <location ref="A3:J283" firstHeaderRow="1" firstDataRow="2" firstDataCol="3"/>
  <pivotFields count="11">
    <pivotField axis="axisRow" compact="0" outline="0" showAll="0" defaultSubtotal="0">
      <items count="194">
        <item h="1" x="40"/>
        <item x="1"/>
        <item x="2"/>
        <item x="3"/>
        <item x="4"/>
        <item x="5"/>
        <item x="6"/>
        <item x="7"/>
        <item x="8"/>
        <item x="9"/>
        <item x="10"/>
        <item x="11"/>
        <item x="12"/>
        <item x="14"/>
        <item x="15"/>
        <item x="16"/>
        <item x="17"/>
        <item x="18"/>
        <item x="19"/>
        <item x="20"/>
        <item x="21"/>
        <item x="22"/>
        <item x="23"/>
        <item x="24"/>
        <item x="25"/>
        <item x="26"/>
        <item x="27"/>
        <item x="28"/>
        <item x="29"/>
        <item x="30"/>
        <item x="31"/>
        <item x="32"/>
        <item x="33"/>
        <item x="34"/>
        <item x="35"/>
        <item x="36"/>
        <item x="37"/>
        <item x="38"/>
        <item x="39"/>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h="1" x="41"/>
        <item h="1" x="0"/>
        <item x="192"/>
        <item x="193"/>
        <item x="13"/>
      </items>
    </pivotField>
    <pivotField axis="axisRow" compact="0" outline="0" subtotalTop="0" showAll="0" includeNewItemsInFilter="1">
      <items count="195">
        <item x="14"/>
        <item x="4"/>
        <item x="15"/>
        <item x="16"/>
        <item x="17"/>
        <item x="18"/>
        <item x="19"/>
        <item x="20"/>
        <item x="1"/>
        <item x="2"/>
        <item x="3"/>
        <item x="5"/>
        <item x="6"/>
        <item x="7"/>
        <item x="8"/>
        <item x="9"/>
        <item x="10"/>
        <item x="11"/>
        <item x="21"/>
        <item x="22"/>
        <item x="23"/>
        <item x="24"/>
        <item x="25"/>
        <item x="26"/>
        <item x="27"/>
        <item x="28"/>
        <item x="29"/>
        <item x="30"/>
        <item x="12"/>
        <item x="31"/>
        <item x="32"/>
        <item x="33"/>
        <item x="34"/>
        <item x="35"/>
        <item x="36"/>
        <item x="37"/>
        <item x="38"/>
        <item x="39"/>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6"/>
        <item x="95"/>
        <item x="97"/>
        <item x="98"/>
        <item x="99"/>
        <item x="100"/>
        <item x="101"/>
        <item x="102"/>
        <item x="103"/>
        <item x="104"/>
        <item x="105"/>
        <item x="106"/>
        <item x="112"/>
        <item x="107"/>
        <item x="108"/>
        <item x="109"/>
        <item x="110"/>
        <item x="111"/>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3"/>
        <item x="164"/>
        <item x="165"/>
        <item x="166"/>
        <item x="167"/>
        <item x="168"/>
        <item x="169"/>
        <item x="170"/>
        <item x="171"/>
        <item x="172"/>
        <item x="173"/>
        <item x="174"/>
        <item x="175"/>
        <item x="176"/>
        <item x="177"/>
        <item x="178"/>
        <item x="179"/>
        <item x="180"/>
        <item x="181"/>
        <item x="182"/>
        <item x="183"/>
        <item x="184"/>
        <item x="185"/>
        <item x="186"/>
        <item x="187"/>
        <item x="188"/>
        <item x="190"/>
        <item x="191"/>
        <item x="192"/>
        <item x="40"/>
        <item x="41"/>
        <item x="193"/>
        <item x="0"/>
        <item x="162"/>
        <item x="189"/>
        <item x="13"/>
        <item t="default"/>
      </items>
    </pivotField>
    <pivotField dataField="1" compact="0" outline="0" subtotalTop="0" showAll="0" includeNewItemsInFilter="1"/>
    <pivotField dataField="1" compact="0" outline="0" subtotalTop="0" showAll="0" includeNewItemsInFilter="1"/>
    <pivotField compact="0" outline="0" subtotalTop="0" showAll="0" includeNewItemsInFilter="1" defaultSubtotal="0">
      <items count="190">
        <item m="1" x="98"/>
        <item m="1" x="79"/>
        <item m="1" x="2"/>
        <item m="1" x="119"/>
        <item m="1" x="77"/>
        <item m="1" x="40"/>
        <item m="1" x="1"/>
        <item m="1" x="155"/>
        <item m="1" x="39"/>
        <item m="1" x="118"/>
        <item m="1" x="189"/>
        <item m="1" x="76"/>
        <item m="1" x="154"/>
        <item m="1" x="38"/>
        <item m="1" x="117"/>
        <item m="1" x="188"/>
        <item m="1" x="135"/>
        <item m="1" x="74"/>
        <item m="1" x="19"/>
        <item m="1" x="152"/>
        <item m="1" x="96"/>
        <item m="1" x="36"/>
        <item m="1" x="171"/>
        <item m="1" x="115"/>
        <item m="1" x="55"/>
        <item m="1" x="187"/>
        <item m="1" x="134"/>
        <item m="1" x="73"/>
        <item m="1" x="18"/>
        <item m="1" x="151"/>
        <item m="1" x="95"/>
        <item m="1" x="35"/>
        <item m="1" x="10"/>
        <item m="1" x="170"/>
        <item m="1" x="143"/>
        <item m="1" x="114"/>
        <item m="1" x="86"/>
        <item m="1" x="54"/>
        <item m="1" x="27"/>
        <item m="1" x="186"/>
        <item m="1" x="162"/>
        <item m="1" x="133"/>
        <item m="1" x="105"/>
        <item m="1" x="72"/>
        <item m="1" x="46"/>
        <item m="1" x="17"/>
        <item m="1" x="178"/>
        <item m="1" x="150"/>
        <item m="1" x="125"/>
        <item m="1" x="94"/>
        <item m="1" x="64"/>
        <item m="1" x="34"/>
        <item m="1" x="9"/>
        <item m="1" x="169"/>
        <item m="1" x="142"/>
        <item m="1" x="113"/>
        <item m="1" x="85"/>
        <item m="1" x="53"/>
        <item m="1" x="26"/>
        <item m="1" x="185"/>
        <item m="1" x="161"/>
        <item m="1" x="132"/>
        <item m="1" x="104"/>
        <item m="1" x="71"/>
        <item m="1" x="59"/>
        <item m="1" x="45"/>
        <item m="1" x="30"/>
        <item m="1" x="16"/>
        <item m="1" x="5"/>
        <item m="1" x="177"/>
        <item m="1" x="165"/>
        <item m="1" x="149"/>
        <item m="1" x="138"/>
        <item m="1" x="124"/>
        <item m="1" x="109"/>
        <item m="1" x="93"/>
        <item m="1" x="81"/>
        <item m="1" x="63"/>
        <item m="1" x="49"/>
        <item m="1" x="33"/>
        <item m="1" x="22"/>
        <item m="1" x="8"/>
        <item m="1" x="181"/>
        <item m="1" x="168"/>
        <item m="1" x="157"/>
        <item m="1" x="141"/>
        <item m="1" x="128"/>
        <item m="1" x="112"/>
        <item m="1" x="100"/>
        <item m="1" x="84"/>
        <item m="1" x="67"/>
        <item m="1" x="52"/>
        <item m="1" x="42"/>
        <item m="1" x="25"/>
        <item m="1" x="13"/>
        <item m="1" x="184"/>
        <item m="1" x="174"/>
        <item m="1" x="160"/>
        <item m="1" x="146"/>
        <item m="1" x="131"/>
        <item m="1" x="121"/>
        <item m="1" x="103"/>
        <item m="1" x="89"/>
        <item m="1" x="70"/>
        <item m="1" x="58"/>
        <item m="1" x="44"/>
        <item m="1" x="29"/>
        <item m="1" x="15"/>
        <item m="1" x="4"/>
        <item m="1" x="176"/>
        <item m="1" x="164"/>
        <item m="1" x="148"/>
        <item m="1" x="137"/>
        <item m="1" x="123"/>
        <item m="1" x="108"/>
        <item m="1" x="92"/>
        <item m="1" x="80"/>
        <item m="1" x="62"/>
        <item m="1" x="48"/>
        <item m="1" x="32"/>
        <item m="1" x="21"/>
        <item m="1" x="7"/>
        <item m="1" x="180"/>
        <item m="1" x="167"/>
        <item m="1" x="156"/>
        <item m="1" x="140"/>
        <item m="1" x="127"/>
        <item m="1" x="111"/>
        <item m="1" x="106"/>
        <item m="1" x="99"/>
        <item m="1" x="90"/>
        <item m="1" x="83"/>
        <item m="1" x="75"/>
        <item m="1" x="66"/>
        <item m="1" x="60"/>
        <item m="1" x="51"/>
        <item m="1" x="47"/>
        <item m="1" x="41"/>
        <item m="1" x="31"/>
        <item m="1" x="24"/>
        <item m="1" x="20"/>
        <item m="1" x="12"/>
        <item m="1" x="6"/>
        <item m="1" x="183"/>
        <item m="1" x="179"/>
        <item m="1" x="173"/>
        <item m="1" x="166"/>
        <item m="1" x="159"/>
        <item m="1" x="153"/>
        <item m="1" x="145"/>
        <item m="1" x="139"/>
        <item m="1" x="130"/>
        <item m="1" x="126"/>
        <item m="1" x="120"/>
        <item m="1" x="110"/>
        <item m="1" x="102"/>
        <item m="1" x="97"/>
        <item m="1" x="88"/>
        <item m="1" x="82"/>
        <item m="1" x="69"/>
        <item m="1" x="65"/>
        <item m="1" x="57"/>
        <item m="1" x="50"/>
        <item m="1" x="43"/>
        <item m="1" x="37"/>
        <item m="1" x="28"/>
        <item m="1" x="23"/>
        <item m="1" x="14"/>
        <item m="1" x="11"/>
        <item m="1" x="3"/>
        <item m="1" x="182"/>
        <item m="1" x="175"/>
        <item m="1" x="172"/>
        <item m="1" x="163"/>
        <item m="1" x="158"/>
        <item m="1" x="147"/>
        <item m="1" x="144"/>
        <item m="1" x="136"/>
        <item m="1" x="129"/>
        <item m="1" x="122"/>
        <item m="1" x="116"/>
        <item m="1" x="107"/>
        <item m="1" x="101"/>
        <item m="1" x="91"/>
        <item m="1" x="87"/>
        <item m="1" x="78"/>
        <item m="1" x="68"/>
        <item m="1" x="61"/>
        <item m="1" x="56"/>
        <item x="0"/>
      </items>
    </pivotField>
    <pivotField dataField="1" compact="0" outline="0" subtotalTop="0" showAll="0" includeNewItemsInFilter="1"/>
    <pivotField dataField="1" compact="0" outline="0" subtotalTop="0" showAll="0" includeNewItemsInFilter="1"/>
    <pivotField dataField="1" compact="0" outline="0" showAll="0" defaultSubtotal="0"/>
    <pivotField dataField="1" compact="0" outline="0" showAll="0" defaultSubtotal="0"/>
    <pivotField dataField="1" compact="0" outline="0" showAll="0" defaultSubtotal="0"/>
    <pivotField axis="axisRow" compact="0" outline="0" subtotalTop="0" showAll="0" includeNewItemsInFilter="1">
      <items count="90">
        <item x="2"/>
        <item x="85"/>
        <item x="3"/>
        <item x="49"/>
        <item x="7"/>
        <item x="1"/>
        <item x="8"/>
        <item x="10"/>
        <item x="11"/>
        <item x="12"/>
        <item x="55"/>
        <item x="13"/>
        <item x="19"/>
        <item x="6"/>
        <item x="15"/>
        <item x="18"/>
        <item x="17"/>
        <item x="16"/>
        <item x="20"/>
        <item x="26"/>
        <item x="5"/>
        <item x="23"/>
        <item x="25"/>
        <item x="27"/>
        <item x="32"/>
        <item x="21"/>
        <item x="51"/>
        <item x="28"/>
        <item x="31"/>
        <item x="34"/>
        <item x="35"/>
        <item x="9"/>
        <item x="36"/>
        <item x="73"/>
        <item x="37"/>
        <item x="38"/>
        <item x="33"/>
        <item x="30"/>
        <item x="40"/>
        <item x="42"/>
        <item x="39"/>
        <item x="45"/>
        <item x="43"/>
        <item x="41"/>
        <item x="47"/>
        <item x="50"/>
        <item x="74"/>
        <item x="78"/>
        <item x="61"/>
        <item x="64"/>
        <item x="48"/>
        <item x="77"/>
        <item x="67"/>
        <item x="68"/>
        <item x="75"/>
        <item x="69"/>
        <item x="71"/>
        <item x="72"/>
        <item x="70"/>
        <item x="65"/>
        <item x="44"/>
        <item x="81"/>
        <item x="53"/>
        <item x="80"/>
        <item x="52"/>
        <item x="58"/>
        <item x="76"/>
        <item x="22"/>
        <item x="56"/>
        <item x="63"/>
        <item x="66"/>
        <item x="62"/>
        <item x="59"/>
        <item x="4"/>
        <item x="54"/>
        <item x="57"/>
        <item x="60"/>
        <item x="79"/>
        <item x="82"/>
        <item x="46"/>
        <item x="83"/>
        <item x="29"/>
        <item x="84"/>
        <item x="86"/>
        <item x="87"/>
        <item x="14"/>
        <item x="88"/>
        <item x="0"/>
        <item x="24"/>
        <item t="default"/>
      </items>
    </pivotField>
  </pivotFields>
  <rowFields count="3">
    <field x="10"/>
    <field x="0"/>
    <field x="1"/>
  </rowFields>
  <rowItems count="279">
    <i>
      <x/>
      <x v="13"/>
      <x/>
    </i>
    <i r="1">
      <x v="14"/>
      <x v="2"/>
    </i>
    <i r="1">
      <x v="29"/>
      <x v="27"/>
    </i>
    <i t="default">
      <x/>
    </i>
    <i>
      <x v="1"/>
      <x v="183"/>
      <x v="181"/>
    </i>
    <i r="1">
      <x v="186"/>
      <x v="192"/>
    </i>
    <i t="default">
      <x v="1"/>
    </i>
    <i>
      <x v="2"/>
      <x v="15"/>
      <x v="3"/>
    </i>
    <i t="default">
      <x v="2"/>
    </i>
    <i>
      <x v="3"/>
      <x v="108"/>
      <x v="108"/>
    </i>
    <i t="default">
      <x v="3"/>
    </i>
    <i>
      <x v="4"/>
      <x v="19"/>
      <x v="7"/>
    </i>
    <i t="default">
      <x v="4"/>
    </i>
    <i>
      <x v="5"/>
      <x v="1"/>
      <x v="8"/>
    </i>
    <i r="1">
      <x v="2"/>
      <x v="9"/>
    </i>
    <i r="1">
      <x v="3"/>
      <x v="10"/>
    </i>
    <i r="1">
      <x v="4"/>
      <x v="1"/>
    </i>
    <i r="1">
      <x v="5"/>
      <x v="11"/>
    </i>
    <i r="1">
      <x v="6"/>
      <x v="12"/>
    </i>
    <i r="1">
      <x v="7"/>
      <x v="13"/>
    </i>
    <i r="1">
      <x v="8"/>
      <x v="14"/>
    </i>
    <i r="1">
      <x v="9"/>
      <x v="15"/>
    </i>
    <i r="1">
      <x v="10"/>
      <x v="16"/>
    </i>
    <i r="1">
      <x v="11"/>
      <x v="17"/>
    </i>
    <i r="1">
      <x v="12"/>
      <x v="28"/>
    </i>
    <i r="1">
      <x v="193"/>
      <x v="193"/>
    </i>
    <i t="default">
      <x v="5"/>
    </i>
    <i>
      <x v="6"/>
      <x v="20"/>
      <x v="18"/>
    </i>
    <i t="default">
      <x v="6"/>
    </i>
    <i>
      <x v="7"/>
      <x v="22"/>
      <x v="20"/>
    </i>
    <i t="default">
      <x v="7"/>
    </i>
    <i>
      <x v="8"/>
      <x v="23"/>
      <x v="21"/>
    </i>
    <i t="default">
      <x v="8"/>
    </i>
    <i>
      <x v="9"/>
      <x v="24"/>
      <x v="22"/>
    </i>
    <i t="default">
      <x v="9"/>
    </i>
    <i>
      <x v="10"/>
      <x v="124"/>
      <x v="123"/>
    </i>
    <i t="default">
      <x v="10"/>
    </i>
    <i>
      <x v="11"/>
      <x v="25"/>
      <x v="23"/>
    </i>
    <i t="default">
      <x v="11"/>
    </i>
    <i>
      <x v="12"/>
      <x v="34"/>
      <x v="33"/>
    </i>
    <i r="1">
      <x v="191"/>
      <x v="186"/>
    </i>
    <i t="default">
      <x v="12"/>
    </i>
    <i>
      <x v="13"/>
      <x v="18"/>
      <x v="6"/>
    </i>
    <i r="1">
      <x v="27"/>
      <x v="25"/>
    </i>
    <i r="1">
      <x v="28"/>
      <x v="26"/>
    </i>
    <i t="default">
      <x v="13"/>
    </i>
    <i>
      <x v="14"/>
      <x v="30"/>
      <x v="29"/>
    </i>
    <i t="default">
      <x v="14"/>
    </i>
    <i>
      <x v="15"/>
      <x v="33"/>
      <x v="32"/>
    </i>
    <i t="default">
      <x v="15"/>
    </i>
    <i>
      <x v="16"/>
      <x v="32"/>
      <x v="31"/>
    </i>
    <i t="default">
      <x v="16"/>
    </i>
    <i>
      <x v="17"/>
      <x v="31"/>
      <x v="30"/>
    </i>
    <i t="default">
      <x v="17"/>
    </i>
    <i>
      <x v="18"/>
      <x v="35"/>
      <x v="34"/>
    </i>
    <i t="default">
      <x v="18"/>
    </i>
    <i>
      <x v="19"/>
      <x v="41"/>
      <x v="40"/>
    </i>
    <i r="1">
      <x v="42"/>
      <x v="41"/>
    </i>
    <i t="default">
      <x v="19"/>
    </i>
    <i>
      <x v="20"/>
      <x v="17"/>
      <x v="5"/>
    </i>
    <i t="default">
      <x v="20"/>
    </i>
    <i>
      <x v="21"/>
      <x v="38"/>
      <x v="37"/>
    </i>
    <i r="1">
      <x v="39"/>
      <x v="38"/>
    </i>
    <i t="default">
      <x v="21"/>
    </i>
    <i>
      <x v="22"/>
      <x v="40"/>
      <x v="39"/>
    </i>
    <i t="default">
      <x v="22"/>
    </i>
    <i>
      <x v="23"/>
      <x v="43"/>
      <x v="42"/>
    </i>
    <i t="default">
      <x v="23"/>
    </i>
    <i>
      <x v="24"/>
      <x v="48"/>
      <x v="47"/>
    </i>
    <i t="default">
      <x v="24"/>
    </i>
    <i>
      <x v="25"/>
      <x v="36"/>
      <x v="35"/>
    </i>
    <i t="default">
      <x v="25"/>
    </i>
    <i>
      <x v="26"/>
      <x v="118"/>
      <x v="117"/>
    </i>
    <i t="default">
      <x v="26"/>
    </i>
    <i>
      <x v="27"/>
      <x v="44"/>
      <x v="43"/>
    </i>
    <i t="default">
      <x v="27"/>
    </i>
    <i>
      <x v="28"/>
      <x v="47"/>
      <x v="46"/>
    </i>
    <i r="1">
      <x v="50"/>
      <x v="49"/>
    </i>
    <i r="1">
      <x v="51"/>
      <x v="50"/>
    </i>
    <i t="default">
      <x v="28"/>
    </i>
    <i>
      <x v="29"/>
      <x v="52"/>
      <x v="51"/>
    </i>
    <i t="default">
      <x v="29"/>
    </i>
    <i>
      <x v="30"/>
      <x v="53"/>
      <x v="52"/>
    </i>
    <i t="default">
      <x v="30"/>
    </i>
    <i>
      <x v="31"/>
      <x v="21"/>
      <x v="19"/>
    </i>
    <i t="default">
      <x v="31"/>
    </i>
    <i>
      <x v="32"/>
      <x v="54"/>
      <x v="53"/>
    </i>
    <i t="default">
      <x v="32"/>
    </i>
    <i>
      <x v="33"/>
      <x v="155"/>
      <x v="154"/>
    </i>
    <i r="1">
      <x v="188"/>
      <x v="185"/>
    </i>
    <i t="default">
      <x v="33"/>
    </i>
    <i>
      <x v="34"/>
      <x v="55"/>
      <x v="54"/>
    </i>
    <i r="1">
      <x v="56"/>
      <x v="55"/>
    </i>
    <i r="1">
      <x v="58"/>
      <x v="57"/>
    </i>
    <i r="1">
      <x v="59"/>
      <x v="58"/>
    </i>
    <i t="default">
      <x v="34"/>
    </i>
    <i>
      <x v="35"/>
      <x v="57"/>
      <x v="56"/>
    </i>
    <i t="default">
      <x v="35"/>
    </i>
    <i>
      <x v="36"/>
      <x v="49"/>
      <x v="48"/>
    </i>
    <i t="default">
      <x v="36"/>
    </i>
    <i>
      <x v="37"/>
      <x v="46"/>
      <x v="45"/>
    </i>
    <i r="1">
      <x v="65"/>
      <x v="64"/>
    </i>
    <i t="default">
      <x v="37"/>
    </i>
    <i>
      <x v="38"/>
      <x v="61"/>
      <x v="60"/>
    </i>
    <i r="1">
      <x v="66"/>
      <x v="65"/>
    </i>
    <i r="1">
      <x v="67"/>
      <x v="66"/>
    </i>
    <i t="default">
      <x v="38"/>
    </i>
    <i>
      <x v="39"/>
      <x v="68"/>
      <x v="67"/>
    </i>
    <i t="default">
      <x v="39"/>
    </i>
    <i>
      <x v="40"/>
      <x v="60"/>
      <x v="59"/>
    </i>
    <i r="1">
      <x v="73"/>
      <x v="72"/>
    </i>
    <i r="1">
      <x v="74"/>
      <x v="73"/>
    </i>
    <i r="1">
      <x v="80"/>
      <x v="79"/>
    </i>
    <i r="1">
      <x v="81"/>
      <x v="80"/>
    </i>
    <i r="1">
      <x v="82"/>
      <x v="81"/>
    </i>
    <i r="1">
      <x v="83"/>
      <x v="82"/>
    </i>
    <i r="1">
      <x v="84"/>
      <x v="83"/>
    </i>
    <i r="1">
      <x v="85"/>
      <x v="84"/>
    </i>
    <i r="1">
      <x v="86"/>
      <x v="85"/>
    </i>
    <i r="1">
      <x v="87"/>
      <x v="86"/>
    </i>
    <i r="1">
      <x v="88"/>
      <x v="87"/>
    </i>
    <i r="1">
      <x v="89"/>
      <x v="88"/>
    </i>
    <i r="1">
      <x v="90"/>
      <x v="89"/>
    </i>
    <i r="1">
      <x v="91"/>
      <x v="90"/>
    </i>
    <i r="1">
      <x v="100"/>
      <x v="99"/>
    </i>
    <i t="default">
      <x v="40"/>
    </i>
    <i>
      <x v="41"/>
      <x v="92"/>
      <x v="92"/>
    </i>
    <i r="1">
      <x v="94"/>
      <x v="93"/>
    </i>
    <i t="default">
      <x v="41"/>
    </i>
    <i>
      <x v="42"/>
      <x v="69"/>
      <x v="68"/>
    </i>
    <i r="1">
      <x v="70"/>
      <x v="69"/>
    </i>
    <i r="1">
      <x v="71"/>
      <x v="70"/>
    </i>
    <i r="1">
      <x v="72"/>
      <x v="71"/>
    </i>
    <i r="1">
      <x v="101"/>
      <x v="100"/>
    </i>
    <i r="1">
      <x v="102"/>
      <x v="101"/>
    </i>
    <i r="1">
      <x v="103"/>
      <x v="102"/>
    </i>
    <i r="1">
      <x v="104"/>
      <x v="104"/>
    </i>
    <i t="default">
      <x v="42"/>
    </i>
    <i>
      <x v="43"/>
      <x v="62"/>
      <x v="61"/>
    </i>
    <i r="1">
      <x v="63"/>
      <x v="62"/>
    </i>
    <i r="1">
      <x v="64"/>
      <x v="63"/>
    </i>
    <i r="1">
      <x v="93"/>
      <x v="91"/>
    </i>
    <i r="1">
      <x v="97"/>
      <x v="96"/>
    </i>
    <i r="1">
      <x v="109"/>
      <x v="103"/>
    </i>
    <i t="default">
      <x v="43"/>
    </i>
    <i>
      <x v="44"/>
      <x v="105"/>
      <x v="105"/>
    </i>
    <i r="1">
      <x v="106"/>
      <x v="106"/>
    </i>
    <i t="default">
      <x v="44"/>
    </i>
    <i>
      <x v="45"/>
      <x v="110"/>
      <x v="109"/>
    </i>
    <i r="1">
      <x v="111"/>
      <x v="110"/>
    </i>
    <i r="1">
      <x v="112"/>
      <x v="111"/>
    </i>
    <i r="1">
      <x v="116"/>
      <x v="115"/>
    </i>
    <i t="default">
      <x v="45"/>
    </i>
    <i>
      <x v="46"/>
      <x v="156"/>
      <x v="155"/>
    </i>
    <i t="default">
      <x v="46"/>
    </i>
    <i>
      <x v="47"/>
      <x v="164"/>
      <x v="162"/>
    </i>
    <i r="1">
      <x v="187"/>
      <x v="184"/>
    </i>
    <i t="default">
      <x v="47"/>
    </i>
    <i>
      <x v="48"/>
      <x v="137"/>
      <x v="136"/>
    </i>
    <i t="default">
      <x v="48"/>
    </i>
    <i>
      <x v="49"/>
      <x v="140"/>
      <x v="139"/>
    </i>
    <i r="1">
      <x v="141"/>
      <x v="140"/>
    </i>
    <i t="default">
      <x v="49"/>
    </i>
    <i>
      <x v="50"/>
      <x v="107"/>
      <x v="107"/>
    </i>
    <i r="1">
      <x v="113"/>
      <x v="112"/>
    </i>
    <i r="1">
      <x v="114"/>
      <x v="113"/>
    </i>
    <i r="1">
      <x v="115"/>
      <x v="114"/>
    </i>
    <i r="1">
      <x v="117"/>
      <x v="116"/>
    </i>
    <i r="1">
      <x v="119"/>
      <x v="118"/>
    </i>
    <i r="1">
      <x v="120"/>
      <x v="119"/>
    </i>
    <i r="1">
      <x v="125"/>
      <x v="124"/>
    </i>
    <i r="1">
      <x v="169"/>
      <x v="167"/>
    </i>
    <i r="1">
      <x v="170"/>
      <x v="168"/>
    </i>
    <i r="1">
      <x v="171"/>
      <x v="169"/>
    </i>
    <i r="1">
      <x v="172"/>
      <x v="170"/>
    </i>
    <i r="1">
      <x v="173"/>
      <x v="171"/>
    </i>
    <i r="1">
      <x v="174"/>
      <x v="172"/>
    </i>
    <i r="1">
      <x v="175"/>
      <x v="173"/>
    </i>
    <i r="1">
      <x v="176"/>
      <x v="174"/>
    </i>
    <i r="1">
      <x v="177"/>
      <x v="175"/>
    </i>
    <i r="1">
      <x v="178"/>
      <x v="176"/>
    </i>
    <i r="1">
      <x v="179"/>
      <x v="177"/>
    </i>
    <i t="default">
      <x v="50"/>
    </i>
    <i>
      <x v="51"/>
      <x v="162"/>
      <x v="160"/>
    </i>
    <i r="1">
      <x v="163"/>
      <x v="161"/>
    </i>
    <i t="default">
      <x v="51"/>
    </i>
    <i>
      <x v="52"/>
      <x v="144"/>
      <x v="143"/>
    </i>
    <i r="1">
      <x v="145"/>
      <x v="144"/>
    </i>
    <i r="1">
      <x v="147"/>
      <x v="146"/>
    </i>
    <i r="1">
      <x v="154"/>
      <x v="153"/>
    </i>
    <i t="default">
      <x v="52"/>
    </i>
    <i>
      <x v="53"/>
      <x v="146"/>
      <x v="145"/>
    </i>
    <i t="default">
      <x v="53"/>
    </i>
    <i>
      <x v="54"/>
      <x v="159"/>
      <x v="191"/>
    </i>
    <i r="1">
      <x v="160"/>
      <x v="158"/>
    </i>
    <i t="default">
      <x v="54"/>
    </i>
    <i>
      <x v="55"/>
      <x v="148"/>
      <x v="147"/>
    </i>
    <i t="default">
      <x v="55"/>
    </i>
    <i>
      <x v="56"/>
      <x v="150"/>
      <x v="149"/>
    </i>
    <i t="default">
      <x v="56"/>
    </i>
    <i>
      <x v="57"/>
      <x v="152"/>
      <x v="151"/>
    </i>
    <i r="1">
      <x v="153"/>
      <x v="152"/>
    </i>
    <i r="1">
      <x v="157"/>
      <x v="156"/>
    </i>
    <i r="1">
      <x v="158"/>
      <x v="157"/>
    </i>
    <i t="default">
      <x v="57"/>
    </i>
    <i>
      <x v="58"/>
      <x v="149"/>
      <x v="148"/>
    </i>
    <i r="1">
      <x v="151"/>
      <x v="150"/>
    </i>
    <i t="default">
      <x v="58"/>
    </i>
    <i>
      <x v="59"/>
      <x v="142"/>
      <x v="141"/>
    </i>
    <i t="default">
      <x v="59"/>
    </i>
    <i>
      <x v="60"/>
      <x v="75"/>
      <x v="74"/>
    </i>
    <i r="1">
      <x v="76"/>
      <x v="75"/>
    </i>
    <i r="1">
      <x v="77"/>
      <x v="76"/>
    </i>
    <i r="1">
      <x v="78"/>
      <x v="77"/>
    </i>
    <i r="1">
      <x v="79"/>
      <x v="78"/>
    </i>
    <i t="default">
      <x v="60"/>
    </i>
    <i>
      <x v="61"/>
      <x v="167"/>
      <x v="165"/>
    </i>
    <i t="default">
      <x v="61"/>
    </i>
    <i>
      <x v="62"/>
      <x v="122"/>
      <x v="121"/>
    </i>
    <i r="1">
      <x v="126"/>
      <x v="125"/>
    </i>
    <i r="1">
      <x v="127"/>
      <x v="126"/>
    </i>
    <i r="1">
      <x v="130"/>
      <x v="129"/>
    </i>
    <i r="1">
      <x v="131"/>
      <x v="130"/>
    </i>
    <i r="1">
      <x v="132"/>
      <x v="131"/>
    </i>
    <i r="1">
      <x v="168"/>
      <x v="166"/>
    </i>
    <i t="default">
      <x v="62"/>
    </i>
    <i>
      <x v="63"/>
      <x v="166"/>
      <x v="164"/>
    </i>
    <i t="default">
      <x v="63"/>
    </i>
    <i>
      <x v="64"/>
      <x v="121"/>
      <x v="120"/>
    </i>
    <i t="default">
      <x v="64"/>
    </i>
    <i>
      <x v="65"/>
      <x v="134"/>
      <x v="133"/>
    </i>
    <i t="default">
      <x v="65"/>
    </i>
    <i>
      <x v="66"/>
      <x v="161"/>
      <x v="159"/>
    </i>
    <i t="default">
      <x v="66"/>
    </i>
    <i>
      <x v="67"/>
      <x v="37"/>
      <x v="36"/>
    </i>
    <i t="default">
      <x v="67"/>
    </i>
    <i>
      <x v="68"/>
      <x v="128"/>
      <x v="127"/>
    </i>
    <i r="1">
      <x v="129"/>
      <x v="128"/>
    </i>
    <i t="default">
      <x v="68"/>
    </i>
    <i>
      <x v="69"/>
      <x v="139"/>
      <x v="138"/>
    </i>
    <i t="default">
      <x v="69"/>
    </i>
    <i>
      <x v="70"/>
      <x v="143"/>
      <x v="142"/>
    </i>
    <i t="default">
      <x v="70"/>
    </i>
    <i>
      <x v="71"/>
      <x v="138"/>
      <x v="137"/>
    </i>
    <i t="default">
      <x v="71"/>
    </i>
    <i>
      <x v="72"/>
      <x v="135"/>
      <x v="134"/>
    </i>
    <i t="default">
      <x v="72"/>
    </i>
    <i>
      <x v="73"/>
      <x v="16"/>
      <x v="4"/>
    </i>
    <i t="default">
      <x v="73"/>
    </i>
    <i>
      <x v="74"/>
      <x v="123"/>
      <x v="122"/>
    </i>
    <i t="default">
      <x v="74"/>
    </i>
    <i>
      <x v="75"/>
      <x v="133"/>
      <x v="132"/>
    </i>
    <i t="default">
      <x v="75"/>
    </i>
    <i>
      <x v="76"/>
      <x v="136"/>
      <x v="135"/>
    </i>
    <i t="default">
      <x v="76"/>
    </i>
    <i>
      <x v="77"/>
      <x v="165"/>
      <x v="163"/>
    </i>
    <i t="default">
      <x v="77"/>
    </i>
    <i>
      <x v="78"/>
      <x v="180"/>
      <x v="178"/>
    </i>
    <i t="default">
      <x v="78"/>
    </i>
    <i>
      <x v="79"/>
      <x v="95"/>
      <x v="94"/>
    </i>
    <i r="1">
      <x v="96"/>
      <x v="95"/>
    </i>
    <i r="1">
      <x v="98"/>
      <x v="97"/>
    </i>
    <i t="default">
      <x v="79"/>
    </i>
    <i>
      <x v="80"/>
      <x v="181"/>
      <x v="179"/>
    </i>
    <i t="default">
      <x v="80"/>
    </i>
    <i>
      <x v="81"/>
      <x v="45"/>
      <x v="44"/>
    </i>
    <i r="1">
      <x v="99"/>
      <x v="98"/>
    </i>
    <i t="default">
      <x v="81"/>
    </i>
    <i>
      <x v="82"/>
      <x v="182"/>
      <x v="180"/>
    </i>
    <i t="default">
      <x v="82"/>
    </i>
    <i>
      <x v="83"/>
      <x v="184"/>
      <x v="182"/>
    </i>
    <i t="default">
      <x v="83"/>
    </i>
    <i>
      <x v="84"/>
      <x v="185"/>
      <x v="183"/>
    </i>
    <i t="default">
      <x v="84"/>
    </i>
    <i>
      <x v="85"/>
      <x v="26"/>
      <x v="24"/>
    </i>
    <i t="default">
      <x v="85"/>
    </i>
    <i>
      <x v="86"/>
      <x v="192"/>
      <x v="189"/>
    </i>
    <i t="default">
      <x v="86"/>
    </i>
    <i t="grand">
      <x/>
    </i>
  </rowItems>
  <colFields count="1">
    <field x="-2"/>
  </colFields>
  <colItems count="7">
    <i>
      <x/>
    </i>
    <i i="1">
      <x v="1"/>
    </i>
    <i i="2">
      <x v="2"/>
    </i>
    <i i="3">
      <x v="3"/>
    </i>
    <i i="4">
      <x v="4"/>
    </i>
    <i i="5">
      <x v="5"/>
    </i>
    <i i="6">
      <x v="6"/>
    </i>
  </colItems>
  <dataFields count="7">
    <dataField name="Sum of Attorney General Admin" fld="2" baseField="0" baseItem="0"/>
    <dataField name="Sum of Agency Legal Services" fld="3" baseField="0" baseItem="0"/>
    <dataField name="Sum of Investigate Admin" fld="5" baseField="0" baseItem="0"/>
    <dataField name="Sum of NDOT Claims Adjustment" fld="6" baseField="0" baseItem="0"/>
    <dataField name="Sum of FY 2015 Budgeted Costs" fld="7" baseField="0" baseItem="0"/>
    <dataField name="Sum of FY 2012 Carry-Forward" fld="8" baseField="0" baseItem="0"/>
    <dataField name="Sum of FY 2015 Fixed Costs" fld="9" baseField="0" baseItem="0"/>
  </dataFields>
  <formats count="206">
    <format dxfId="205">
      <pivotArea outline="0" collapsedLevelsAreSubtotals="1" fieldPosition="0"/>
    </format>
    <format dxfId="204">
      <pivotArea field="-2" type="button" dataOnly="0" labelOnly="1" outline="0" axis="axisCol" fieldPosition="0"/>
    </format>
    <format dxfId="203">
      <pivotArea type="topRight" dataOnly="0" labelOnly="1" outline="0" fieldPosition="0"/>
    </format>
    <format dxfId="202">
      <pivotArea dataOnly="0" labelOnly="1" outline="0" fieldPosition="0">
        <references count="1">
          <reference field="4294967294" count="4">
            <x v="0"/>
            <x v="1"/>
            <x v="2"/>
            <x v="3"/>
          </reference>
        </references>
      </pivotArea>
    </format>
    <format dxfId="201">
      <pivotArea dataOnly="0" labelOnly="1" outline="0" fieldPosition="0">
        <references count="1">
          <reference field="4294967294" count="4">
            <x v="0"/>
            <x v="1"/>
            <x v="2"/>
            <x v="3"/>
          </reference>
        </references>
      </pivotArea>
    </format>
    <format dxfId="200">
      <pivotArea dataOnly="0" labelOnly="1" outline="0" fieldPosition="0">
        <references count="1">
          <reference field="4294967294" count="4">
            <x v="0"/>
            <x v="1"/>
            <x v="2"/>
            <x v="3"/>
          </reference>
        </references>
      </pivotArea>
    </format>
    <format dxfId="199">
      <pivotArea dataOnly="0" labelOnly="1" outline="0" fieldPosition="0">
        <references count="1">
          <reference field="4294967294" count="4">
            <x v="0"/>
            <x v="1"/>
            <x v="2"/>
            <x v="3"/>
          </reference>
        </references>
      </pivotArea>
    </format>
    <format dxfId="198">
      <pivotArea type="origin" dataOnly="0" labelOnly="1" outline="0" fieldPosition="0"/>
    </format>
    <format dxfId="197">
      <pivotArea field="10" type="button" dataOnly="0" labelOnly="1" outline="0" axis="axisRow" fieldPosition="0"/>
    </format>
    <format dxfId="196">
      <pivotArea dataOnly="0" labelOnly="1" outline="0" fieldPosition="0">
        <references count="1">
          <reference field="10" count="1">
            <x v="0"/>
          </reference>
        </references>
      </pivotArea>
    </format>
    <format dxfId="195">
      <pivotArea dataOnly="0" labelOnly="1" outline="0" fieldPosition="0">
        <references count="1">
          <reference field="10" count="1" defaultSubtotal="1">
            <x v="0"/>
          </reference>
        </references>
      </pivotArea>
    </format>
    <format dxfId="194">
      <pivotArea dataOnly="0" labelOnly="1" outline="0" fieldPosition="0">
        <references count="1">
          <reference field="10" count="1">
            <x v="1"/>
          </reference>
        </references>
      </pivotArea>
    </format>
    <format dxfId="193">
      <pivotArea dataOnly="0" labelOnly="1" outline="0" fieldPosition="0">
        <references count="1">
          <reference field="10" count="1" defaultSubtotal="1">
            <x v="1"/>
          </reference>
        </references>
      </pivotArea>
    </format>
    <format dxfId="192">
      <pivotArea dataOnly="0" labelOnly="1" outline="0" fieldPosition="0">
        <references count="1">
          <reference field="10" count="1">
            <x v="2"/>
          </reference>
        </references>
      </pivotArea>
    </format>
    <format dxfId="191">
      <pivotArea dataOnly="0" labelOnly="1" outline="0" fieldPosition="0">
        <references count="1">
          <reference field="10" count="1" defaultSubtotal="1">
            <x v="2"/>
          </reference>
        </references>
      </pivotArea>
    </format>
    <format dxfId="190">
      <pivotArea dataOnly="0" labelOnly="1" outline="0" fieldPosition="0">
        <references count="1">
          <reference field="10" count="1">
            <x v="3"/>
          </reference>
        </references>
      </pivotArea>
    </format>
    <format dxfId="189">
      <pivotArea dataOnly="0" labelOnly="1" outline="0" fieldPosition="0">
        <references count="1">
          <reference field="10" count="1" defaultSubtotal="1">
            <x v="3"/>
          </reference>
        </references>
      </pivotArea>
    </format>
    <format dxfId="188">
      <pivotArea dataOnly="0" labelOnly="1" outline="0" fieldPosition="0">
        <references count="1">
          <reference field="10" count="1">
            <x v="4"/>
          </reference>
        </references>
      </pivotArea>
    </format>
    <format dxfId="187">
      <pivotArea dataOnly="0" labelOnly="1" outline="0" fieldPosition="0">
        <references count="1">
          <reference field="10" count="1" defaultSubtotal="1">
            <x v="4"/>
          </reference>
        </references>
      </pivotArea>
    </format>
    <format dxfId="186">
      <pivotArea dataOnly="0" labelOnly="1" outline="0" fieldPosition="0">
        <references count="1">
          <reference field="10" count="1">
            <x v="5"/>
          </reference>
        </references>
      </pivotArea>
    </format>
    <format dxfId="185">
      <pivotArea dataOnly="0" labelOnly="1" outline="0" fieldPosition="0">
        <references count="1">
          <reference field="10" count="1" defaultSubtotal="1">
            <x v="5"/>
          </reference>
        </references>
      </pivotArea>
    </format>
    <format dxfId="184">
      <pivotArea dataOnly="0" labelOnly="1" outline="0" fieldPosition="0">
        <references count="1">
          <reference field="10" count="1">
            <x v="6"/>
          </reference>
        </references>
      </pivotArea>
    </format>
    <format dxfId="183">
      <pivotArea dataOnly="0" labelOnly="1" outline="0" fieldPosition="0">
        <references count="1">
          <reference field="10" count="1" defaultSubtotal="1">
            <x v="6"/>
          </reference>
        </references>
      </pivotArea>
    </format>
    <format dxfId="182">
      <pivotArea dataOnly="0" labelOnly="1" outline="0" fieldPosition="0">
        <references count="1">
          <reference field="10" count="1">
            <x v="7"/>
          </reference>
        </references>
      </pivotArea>
    </format>
    <format dxfId="181">
      <pivotArea dataOnly="0" labelOnly="1" outline="0" fieldPosition="0">
        <references count="1">
          <reference field="10" count="1" defaultSubtotal="1">
            <x v="7"/>
          </reference>
        </references>
      </pivotArea>
    </format>
    <format dxfId="180">
      <pivotArea dataOnly="0" labelOnly="1" outline="0" fieldPosition="0">
        <references count="1">
          <reference field="10" count="1">
            <x v="8"/>
          </reference>
        </references>
      </pivotArea>
    </format>
    <format dxfId="179">
      <pivotArea dataOnly="0" labelOnly="1" outline="0" fieldPosition="0">
        <references count="1">
          <reference field="10" count="1" defaultSubtotal="1">
            <x v="8"/>
          </reference>
        </references>
      </pivotArea>
    </format>
    <format dxfId="178">
      <pivotArea dataOnly="0" labelOnly="1" outline="0" fieldPosition="0">
        <references count="1">
          <reference field="10" count="1">
            <x v="9"/>
          </reference>
        </references>
      </pivotArea>
    </format>
    <format dxfId="177">
      <pivotArea dataOnly="0" labelOnly="1" outline="0" fieldPosition="0">
        <references count="1">
          <reference field="10" count="1" defaultSubtotal="1">
            <x v="9"/>
          </reference>
        </references>
      </pivotArea>
    </format>
    <format dxfId="176">
      <pivotArea dataOnly="0" labelOnly="1" outline="0" fieldPosition="0">
        <references count="1">
          <reference field="10" count="1">
            <x v="10"/>
          </reference>
        </references>
      </pivotArea>
    </format>
    <format dxfId="175">
      <pivotArea dataOnly="0" labelOnly="1" outline="0" fieldPosition="0">
        <references count="1">
          <reference field="10" count="1" defaultSubtotal="1">
            <x v="10"/>
          </reference>
        </references>
      </pivotArea>
    </format>
    <format dxfId="174">
      <pivotArea dataOnly="0" labelOnly="1" outline="0" fieldPosition="0">
        <references count="1">
          <reference field="10" count="1">
            <x v="11"/>
          </reference>
        </references>
      </pivotArea>
    </format>
    <format dxfId="173">
      <pivotArea dataOnly="0" labelOnly="1" outline="0" fieldPosition="0">
        <references count="1">
          <reference field="10" count="1" defaultSubtotal="1">
            <x v="11"/>
          </reference>
        </references>
      </pivotArea>
    </format>
    <format dxfId="172">
      <pivotArea dataOnly="0" labelOnly="1" outline="0" fieldPosition="0">
        <references count="1">
          <reference field="10" count="1">
            <x v="12"/>
          </reference>
        </references>
      </pivotArea>
    </format>
    <format dxfId="171">
      <pivotArea dataOnly="0" labelOnly="1" outline="0" fieldPosition="0">
        <references count="1">
          <reference field="10" count="1" defaultSubtotal="1">
            <x v="12"/>
          </reference>
        </references>
      </pivotArea>
    </format>
    <format dxfId="170">
      <pivotArea dataOnly="0" labelOnly="1" outline="0" fieldPosition="0">
        <references count="1">
          <reference field="10" count="1">
            <x v="13"/>
          </reference>
        </references>
      </pivotArea>
    </format>
    <format dxfId="169">
      <pivotArea dataOnly="0" labelOnly="1" outline="0" fieldPosition="0">
        <references count="1">
          <reference field="10" count="1" defaultSubtotal="1">
            <x v="13"/>
          </reference>
        </references>
      </pivotArea>
    </format>
    <format dxfId="168">
      <pivotArea dataOnly="0" labelOnly="1" outline="0" fieldPosition="0">
        <references count="1">
          <reference field="10" count="1">
            <x v="14"/>
          </reference>
        </references>
      </pivotArea>
    </format>
    <format dxfId="167">
      <pivotArea dataOnly="0" labelOnly="1" outline="0" fieldPosition="0">
        <references count="1">
          <reference field="10" count="1" defaultSubtotal="1">
            <x v="14"/>
          </reference>
        </references>
      </pivotArea>
    </format>
    <format dxfId="166">
      <pivotArea dataOnly="0" labelOnly="1" outline="0" fieldPosition="0">
        <references count="1">
          <reference field="10" count="1">
            <x v="15"/>
          </reference>
        </references>
      </pivotArea>
    </format>
    <format dxfId="165">
      <pivotArea dataOnly="0" labelOnly="1" outline="0" fieldPosition="0">
        <references count="1">
          <reference field="10" count="1" defaultSubtotal="1">
            <x v="15"/>
          </reference>
        </references>
      </pivotArea>
    </format>
    <format dxfId="164">
      <pivotArea dataOnly="0" labelOnly="1" outline="0" fieldPosition="0">
        <references count="1">
          <reference field="10" count="1">
            <x v="16"/>
          </reference>
        </references>
      </pivotArea>
    </format>
    <format dxfId="163">
      <pivotArea dataOnly="0" labelOnly="1" outline="0" fieldPosition="0">
        <references count="1">
          <reference field="10" count="1" defaultSubtotal="1">
            <x v="16"/>
          </reference>
        </references>
      </pivotArea>
    </format>
    <format dxfId="162">
      <pivotArea dataOnly="0" labelOnly="1" outline="0" fieldPosition="0">
        <references count="1">
          <reference field="10" count="1">
            <x v="17"/>
          </reference>
        </references>
      </pivotArea>
    </format>
    <format dxfId="161">
      <pivotArea dataOnly="0" labelOnly="1" outline="0" fieldPosition="0">
        <references count="1">
          <reference field="10" count="1" defaultSubtotal="1">
            <x v="17"/>
          </reference>
        </references>
      </pivotArea>
    </format>
    <format dxfId="160">
      <pivotArea dataOnly="0" labelOnly="1" outline="0" fieldPosition="0">
        <references count="1">
          <reference field="10" count="1">
            <x v="18"/>
          </reference>
        </references>
      </pivotArea>
    </format>
    <format dxfId="159">
      <pivotArea dataOnly="0" labelOnly="1" outline="0" fieldPosition="0">
        <references count="1">
          <reference field="10" count="1" defaultSubtotal="1">
            <x v="18"/>
          </reference>
        </references>
      </pivotArea>
    </format>
    <format dxfId="158">
      <pivotArea dataOnly="0" labelOnly="1" outline="0" fieldPosition="0">
        <references count="1">
          <reference field="10" count="1">
            <x v="19"/>
          </reference>
        </references>
      </pivotArea>
    </format>
    <format dxfId="157">
      <pivotArea dataOnly="0" labelOnly="1" outline="0" fieldPosition="0">
        <references count="1">
          <reference field="10" count="1" defaultSubtotal="1">
            <x v="19"/>
          </reference>
        </references>
      </pivotArea>
    </format>
    <format dxfId="156">
      <pivotArea dataOnly="0" labelOnly="1" outline="0" fieldPosition="0">
        <references count="1">
          <reference field="10" count="1">
            <x v="20"/>
          </reference>
        </references>
      </pivotArea>
    </format>
    <format dxfId="155">
      <pivotArea dataOnly="0" labelOnly="1" outline="0" fieldPosition="0">
        <references count="1">
          <reference field="10" count="1" defaultSubtotal="1">
            <x v="20"/>
          </reference>
        </references>
      </pivotArea>
    </format>
    <format dxfId="154">
      <pivotArea dataOnly="0" labelOnly="1" outline="0" fieldPosition="0">
        <references count="1">
          <reference field="10" count="1">
            <x v="21"/>
          </reference>
        </references>
      </pivotArea>
    </format>
    <format dxfId="153">
      <pivotArea dataOnly="0" labelOnly="1" outline="0" fieldPosition="0">
        <references count="1">
          <reference field="10" count="1" defaultSubtotal="1">
            <x v="21"/>
          </reference>
        </references>
      </pivotArea>
    </format>
    <format dxfId="152">
      <pivotArea dataOnly="0" labelOnly="1" outline="0" fieldPosition="0">
        <references count="1">
          <reference field="10" count="1">
            <x v="22"/>
          </reference>
        </references>
      </pivotArea>
    </format>
    <format dxfId="151">
      <pivotArea dataOnly="0" labelOnly="1" outline="0" fieldPosition="0">
        <references count="1">
          <reference field="10" count="1" defaultSubtotal="1">
            <x v="22"/>
          </reference>
        </references>
      </pivotArea>
    </format>
    <format dxfId="150">
      <pivotArea dataOnly="0" labelOnly="1" outline="0" fieldPosition="0">
        <references count="1">
          <reference field="10" count="1">
            <x v="23"/>
          </reference>
        </references>
      </pivotArea>
    </format>
    <format dxfId="149">
      <pivotArea dataOnly="0" labelOnly="1" outline="0" fieldPosition="0">
        <references count="1">
          <reference field="10" count="1" defaultSubtotal="1">
            <x v="23"/>
          </reference>
        </references>
      </pivotArea>
    </format>
    <format dxfId="148">
      <pivotArea dataOnly="0" labelOnly="1" outline="0" fieldPosition="0">
        <references count="1">
          <reference field="10" count="1">
            <x v="24"/>
          </reference>
        </references>
      </pivotArea>
    </format>
    <format dxfId="147">
      <pivotArea dataOnly="0" labelOnly="1" outline="0" fieldPosition="0">
        <references count="1">
          <reference field="10" count="1" defaultSubtotal="1">
            <x v="24"/>
          </reference>
        </references>
      </pivotArea>
    </format>
    <format dxfId="146">
      <pivotArea dataOnly="0" labelOnly="1" outline="0" fieldPosition="0">
        <references count="1">
          <reference field="10" count="1">
            <x v="25"/>
          </reference>
        </references>
      </pivotArea>
    </format>
    <format dxfId="145">
      <pivotArea dataOnly="0" labelOnly="1" outline="0" fieldPosition="0">
        <references count="1">
          <reference field="10" count="1" defaultSubtotal="1">
            <x v="25"/>
          </reference>
        </references>
      </pivotArea>
    </format>
    <format dxfId="144">
      <pivotArea dataOnly="0" labelOnly="1" outline="0" fieldPosition="0">
        <references count="1">
          <reference field="10" count="1">
            <x v="26"/>
          </reference>
        </references>
      </pivotArea>
    </format>
    <format dxfId="143">
      <pivotArea dataOnly="0" labelOnly="1" outline="0" fieldPosition="0">
        <references count="1">
          <reference field="10" count="1" defaultSubtotal="1">
            <x v="26"/>
          </reference>
        </references>
      </pivotArea>
    </format>
    <format dxfId="142">
      <pivotArea dataOnly="0" labelOnly="1" outline="0" fieldPosition="0">
        <references count="1">
          <reference field="10" count="1">
            <x v="27"/>
          </reference>
        </references>
      </pivotArea>
    </format>
    <format dxfId="141">
      <pivotArea dataOnly="0" labelOnly="1" outline="0" fieldPosition="0">
        <references count="1">
          <reference field="10" count="1" defaultSubtotal="1">
            <x v="27"/>
          </reference>
        </references>
      </pivotArea>
    </format>
    <format dxfId="140">
      <pivotArea dataOnly="0" labelOnly="1" outline="0" fieldPosition="0">
        <references count="1">
          <reference field="10" count="1">
            <x v="28"/>
          </reference>
        </references>
      </pivotArea>
    </format>
    <format dxfId="139">
      <pivotArea dataOnly="0" labelOnly="1" outline="0" fieldPosition="0">
        <references count="1">
          <reference field="10" count="1" defaultSubtotal="1">
            <x v="28"/>
          </reference>
        </references>
      </pivotArea>
    </format>
    <format dxfId="138">
      <pivotArea dataOnly="0" labelOnly="1" outline="0" fieldPosition="0">
        <references count="1">
          <reference field="10" count="1">
            <x v="29"/>
          </reference>
        </references>
      </pivotArea>
    </format>
    <format dxfId="137">
      <pivotArea dataOnly="0" labelOnly="1" outline="0" fieldPosition="0">
        <references count="1">
          <reference field="10" count="1" defaultSubtotal="1">
            <x v="29"/>
          </reference>
        </references>
      </pivotArea>
    </format>
    <format dxfId="136">
      <pivotArea dataOnly="0" labelOnly="1" outline="0" fieldPosition="0">
        <references count="1">
          <reference field="10" count="1">
            <x v="30"/>
          </reference>
        </references>
      </pivotArea>
    </format>
    <format dxfId="135">
      <pivotArea dataOnly="0" labelOnly="1" outline="0" fieldPosition="0">
        <references count="1">
          <reference field="10" count="1" defaultSubtotal="1">
            <x v="30"/>
          </reference>
        </references>
      </pivotArea>
    </format>
    <format dxfId="134">
      <pivotArea dataOnly="0" labelOnly="1" outline="0" fieldPosition="0">
        <references count="1">
          <reference field="10" count="1">
            <x v="31"/>
          </reference>
        </references>
      </pivotArea>
    </format>
    <format dxfId="133">
      <pivotArea dataOnly="0" labelOnly="1" outline="0" fieldPosition="0">
        <references count="1">
          <reference field="10" count="1" defaultSubtotal="1">
            <x v="31"/>
          </reference>
        </references>
      </pivotArea>
    </format>
    <format dxfId="132">
      <pivotArea dataOnly="0" labelOnly="1" outline="0" fieldPosition="0">
        <references count="1">
          <reference field="10" count="1">
            <x v="32"/>
          </reference>
        </references>
      </pivotArea>
    </format>
    <format dxfId="131">
      <pivotArea dataOnly="0" labelOnly="1" outline="0" fieldPosition="0">
        <references count="1">
          <reference field="10" count="1" defaultSubtotal="1">
            <x v="32"/>
          </reference>
        </references>
      </pivotArea>
    </format>
    <format dxfId="130">
      <pivotArea dataOnly="0" labelOnly="1" outline="0" fieldPosition="0">
        <references count="1">
          <reference field="10" count="1">
            <x v="33"/>
          </reference>
        </references>
      </pivotArea>
    </format>
    <format dxfId="129">
      <pivotArea dataOnly="0" labelOnly="1" outline="0" fieldPosition="0">
        <references count="1">
          <reference field="10" count="1" defaultSubtotal="1">
            <x v="33"/>
          </reference>
        </references>
      </pivotArea>
    </format>
    <format dxfId="128">
      <pivotArea dataOnly="0" labelOnly="1" outline="0" fieldPosition="0">
        <references count="1">
          <reference field="10" count="1">
            <x v="34"/>
          </reference>
        </references>
      </pivotArea>
    </format>
    <format dxfId="127">
      <pivotArea dataOnly="0" labelOnly="1" outline="0" fieldPosition="0">
        <references count="1">
          <reference field="10" count="1" defaultSubtotal="1">
            <x v="34"/>
          </reference>
        </references>
      </pivotArea>
    </format>
    <format dxfId="126">
      <pivotArea dataOnly="0" labelOnly="1" outline="0" fieldPosition="0">
        <references count="1">
          <reference field="10" count="1">
            <x v="35"/>
          </reference>
        </references>
      </pivotArea>
    </format>
    <format dxfId="125">
      <pivotArea dataOnly="0" labelOnly="1" outline="0" fieldPosition="0">
        <references count="1">
          <reference field="10" count="1" defaultSubtotal="1">
            <x v="35"/>
          </reference>
        </references>
      </pivotArea>
    </format>
    <format dxfId="124">
      <pivotArea dataOnly="0" labelOnly="1" outline="0" fieldPosition="0">
        <references count="1">
          <reference field="10" count="1">
            <x v="36"/>
          </reference>
        </references>
      </pivotArea>
    </format>
    <format dxfId="123">
      <pivotArea dataOnly="0" labelOnly="1" outline="0" fieldPosition="0">
        <references count="1">
          <reference field="10" count="1" defaultSubtotal="1">
            <x v="36"/>
          </reference>
        </references>
      </pivotArea>
    </format>
    <format dxfId="122">
      <pivotArea dataOnly="0" labelOnly="1" outline="0" fieldPosition="0">
        <references count="1">
          <reference field="10" count="1">
            <x v="37"/>
          </reference>
        </references>
      </pivotArea>
    </format>
    <format dxfId="121">
      <pivotArea dataOnly="0" labelOnly="1" outline="0" fieldPosition="0">
        <references count="1">
          <reference field="10" count="1" defaultSubtotal="1">
            <x v="37"/>
          </reference>
        </references>
      </pivotArea>
    </format>
    <format dxfId="120">
      <pivotArea dataOnly="0" labelOnly="1" outline="0" fieldPosition="0">
        <references count="1">
          <reference field="10" count="1">
            <x v="38"/>
          </reference>
        </references>
      </pivotArea>
    </format>
    <format dxfId="119">
      <pivotArea dataOnly="0" labelOnly="1" outline="0" fieldPosition="0">
        <references count="1">
          <reference field="10" count="1" defaultSubtotal="1">
            <x v="38"/>
          </reference>
        </references>
      </pivotArea>
    </format>
    <format dxfId="118">
      <pivotArea dataOnly="0" labelOnly="1" outline="0" fieldPosition="0">
        <references count="1">
          <reference field="10" count="1">
            <x v="39"/>
          </reference>
        </references>
      </pivotArea>
    </format>
    <format dxfId="117">
      <pivotArea dataOnly="0" labelOnly="1" outline="0" fieldPosition="0">
        <references count="1">
          <reference field="10" count="1" defaultSubtotal="1">
            <x v="39"/>
          </reference>
        </references>
      </pivotArea>
    </format>
    <format dxfId="116">
      <pivotArea dataOnly="0" labelOnly="1" outline="0" fieldPosition="0">
        <references count="1">
          <reference field="10" count="1">
            <x v="40"/>
          </reference>
        </references>
      </pivotArea>
    </format>
    <format dxfId="115">
      <pivotArea dataOnly="0" labelOnly="1" outline="0" fieldPosition="0">
        <references count="1">
          <reference field="10" count="1" defaultSubtotal="1">
            <x v="40"/>
          </reference>
        </references>
      </pivotArea>
    </format>
    <format dxfId="114">
      <pivotArea dataOnly="0" labelOnly="1" outline="0" fieldPosition="0">
        <references count="1">
          <reference field="10" count="1">
            <x v="41"/>
          </reference>
        </references>
      </pivotArea>
    </format>
    <format dxfId="113">
      <pivotArea dataOnly="0" labelOnly="1" outline="0" fieldPosition="0">
        <references count="1">
          <reference field="10" count="1" defaultSubtotal="1">
            <x v="41"/>
          </reference>
        </references>
      </pivotArea>
    </format>
    <format dxfId="112">
      <pivotArea dataOnly="0" labelOnly="1" outline="0" fieldPosition="0">
        <references count="1">
          <reference field="10" count="1">
            <x v="42"/>
          </reference>
        </references>
      </pivotArea>
    </format>
    <format dxfId="111">
      <pivotArea dataOnly="0" labelOnly="1" outline="0" fieldPosition="0">
        <references count="1">
          <reference field="10" count="1" defaultSubtotal="1">
            <x v="42"/>
          </reference>
        </references>
      </pivotArea>
    </format>
    <format dxfId="110">
      <pivotArea dataOnly="0" labelOnly="1" outline="0" fieldPosition="0">
        <references count="1">
          <reference field="10" count="1">
            <x v="43"/>
          </reference>
        </references>
      </pivotArea>
    </format>
    <format dxfId="109">
      <pivotArea dataOnly="0" labelOnly="1" outline="0" fieldPosition="0">
        <references count="1">
          <reference field="10" count="1" defaultSubtotal="1">
            <x v="43"/>
          </reference>
        </references>
      </pivotArea>
    </format>
    <format dxfId="108">
      <pivotArea dataOnly="0" labelOnly="1" outline="0" fieldPosition="0">
        <references count="1">
          <reference field="10" count="1">
            <x v="44"/>
          </reference>
        </references>
      </pivotArea>
    </format>
    <format dxfId="107">
      <pivotArea dataOnly="0" labelOnly="1" outline="0" fieldPosition="0">
        <references count="1">
          <reference field="10" count="1" defaultSubtotal="1">
            <x v="44"/>
          </reference>
        </references>
      </pivotArea>
    </format>
    <format dxfId="106">
      <pivotArea dataOnly="0" labelOnly="1" outline="0" fieldPosition="0">
        <references count="1">
          <reference field="10" count="1">
            <x v="45"/>
          </reference>
        </references>
      </pivotArea>
    </format>
    <format dxfId="105">
      <pivotArea dataOnly="0" labelOnly="1" outline="0" fieldPosition="0">
        <references count="1">
          <reference field="10" count="1" defaultSubtotal="1">
            <x v="45"/>
          </reference>
        </references>
      </pivotArea>
    </format>
    <format dxfId="104">
      <pivotArea dataOnly="0" labelOnly="1" outline="0" fieldPosition="0">
        <references count="1">
          <reference field="10" count="1">
            <x v="46"/>
          </reference>
        </references>
      </pivotArea>
    </format>
    <format dxfId="103">
      <pivotArea dataOnly="0" labelOnly="1" outline="0" fieldPosition="0">
        <references count="1">
          <reference field="10" count="1" defaultSubtotal="1">
            <x v="46"/>
          </reference>
        </references>
      </pivotArea>
    </format>
    <format dxfId="102">
      <pivotArea dataOnly="0" labelOnly="1" outline="0" fieldPosition="0">
        <references count="1">
          <reference field="10" count="1">
            <x v="47"/>
          </reference>
        </references>
      </pivotArea>
    </format>
    <format dxfId="101">
      <pivotArea dataOnly="0" labelOnly="1" outline="0" fieldPosition="0">
        <references count="1">
          <reference field="10" count="1" defaultSubtotal="1">
            <x v="47"/>
          </reference>
        </references>
      </pivotArea>
    </format>
    <format dxfId="100">
      <pivotArea dataOnly="0" labelOnly="1" outline="0" fieldPosition="0">
        <references count="1">
          <reference field="10" count="1">
            <x v="48"/>
          </reference>
        </references>
      </pivotArea>
    </format>
    <format dxfId="99">
      <pivotArea dataOnly="0" labelOnly="1" outline="0" fieldPosition="0">
        <references count="1">
          <reference field="10" count="1" defaultSubtotal="1">
            <x v="48"/>
          </reference>
        </references>
      </pivotArea>
    </format>
    <format dxfId="98">
      <pivotArea dataOnly="0" labelOnly="1" outline="0" fieldPosition="0">
        <references count="1">
          <reference field="10" count="1">
            <x v="49"/>
          </reference>
        </references>
      </pivotArea>
    </format>
    <format dxfId="97">
      <pivotArea dataOnly="0" labelOnly="1" outline="0" fieldPosition="0">
        <references count="1">
          <reference field="10" count="1" defaultSubtotal="1">
            <x v="49"/>
          </reference>
        </references>
      </pivotArea>
    </format>
    <format dxfId="96">
      <pivotArea dataOnly="0" labelOnly="1" outline="0" fieldPosition="0">
        <references count="1">
          <reference field="10" count="1">
            <x v="50"/>
          </reference>
        </references>
      </pivotArea>
    </format>
    <format dxfId="95">
      <pivotArea dataOnly="0" labelOnly="1" outline="0" fieldPosition="0">
        <references count="1">
          <reference field="10" count="1" defaultSubtotal="1">
            <x v="50"/>
          </reference>
        </references>
      </pivotArea>
    </format>
    <format dxfId="94">
      <pivotArea dataOnly="0" labelOnly="1" outline="0" fieldPosition="0">
        <references count="1">
          <reference field="10" count="1">
            <x v="51"/>
          </reference>
        </references>
      </pivotArea>
    </format>
    <format dxfId="93">
      <pivotArea dataOnly="0" labelOnly="1" outline="0" fieldPosition="0">
        <references count="1">
          <reference field="10" count="1" defaultSubtotal="1">
            <x v="51"/>
          </reference>
        </references>
      </pivotArea>
    </format>
    <format dxfId="92">
      <pivotArea dataOnly="0" labelOnly="1" outline="0" fieldPosition="0">
        <references count="1">
          <reference field="10" count="1">
            <x v="52"/>
          </reference>
        </references>
      </pivotArea>
    </format>
    <format dxfId="91">
      <pivotArea dataOnly="0" labelOnly="1" outline="0" fieldPosition="0">
        <references count="1">
          <reference field="10" count="1" defaultSubtotal="1">
            <x v="52"/>
          </reference>
        </references>
      </pivotArea>
    </format>
    <format dxfId="90">
      <pivotArea dataOnly="0" labelOnly="1" outline="0" fieldPosition="0">
        <references count="1">
          <reference field="10" count="1">
            <x v="53"/>
          </reference>
        </references>
      </pivotArea>
    </format>
    <format dxfId="89">
      <pivotArea dataOnly="0" labelOnly="1" outline="0" fieldPosition="0">
        <references count="1">
          <reference field="10" count="1" defaultSubtotal="1">
            <x v="53"/>
          </reference>
        </references>
      </pivotArea>
    </format>
    <format dxfId="88">
      <pivotArea dataOnly="0" labelOnly="1" outline="0" fieldPosition="0">
        <references count="1">
          <reference field="10" count="1">
            <x v="54"/>
          </reference>
        </references>
      </pivotArea>
    </format>
    <format dxfId="87">
      <pivotArea dataOnly="0" labelOnly="1" outline="0" fieldPosition="0">
        <references count="1">
          <reference field="10" count="1" defaultSubtotal="1">
            <x v="54"/>
          </reference>
        </references>
      </pivotArea>
    </format>
    <format dxfId="86">
      <pivotArea dataOnly="0" labelOnly="1" outline="0" fieldPosition="0">
        <references count="1">
          <reference field="10" count="1">
            <x v="55"/>
          </reference>
        </references>
      </pivotArea>
    </format>
    <format dxfId="85">
      <pivotArea dataOnly="0" labelOnly="1" outline="0" fieldPosition="0">
        <references count="1">
          <reference field="10" count="1" defaultSubtotal="1">
            <x v="55"/>
          </reference>
        </references>
      </pivotArea>
    </format>
    <format dxfId="84">
      <pivotArea dataOnly="0" labelOnly="1" outline="0" fieldPosition="0">
        <references count="1">
          <reference field="10" count="1">
            <x v="56"/>
          </reference>
        </references>
      </pivotArea>
    </format>
    <format dxfId="83">
      <pivotArea dataOnly="0" labelOnly="1" outline="0" fieldPosition="0">
        <references count="1">
          <reference field="10" count="1" defaultSubtotal="1">
            <x v="56"/>
          </reference>
        </references>
      </pivotArea>
    </format>
    <format dxfId="82">
      <pivotArea dataOnly="0" labelOnly="1" outline="0" fieldPosition="0">
        <references count="1">
          <reference field="10" count="1">
            <x v="57"/>
          </reference>
        </references>
      </pivotArea>
    </format>
    <format dxfId="81">
      <pivotArea dataOnly="0" labelOnly="1" outline="0" fieldPosition="0">
        <references count="1">
          <reference field="10" count="1" defaultSubtotal="1">
            <x v="57"/>
          </reference>
        </references>
      </pivotArea>
    </format>
    <format dxfId="80">
      <pivotArea dataOnly="0" labelOnly="1" outline="0" fieldPosition="0">
        <references count="1">
          <reference field="10" count="1">
            <x v="58"/>
          </reference>
        </references>
      </pivotArea>
    </format>
    <format dxfId="79">
      <pivotArea dataOnly="0" labelOnly="1" outline="0" fieldPosition="0">
        <references count="1">
          <reference field="10" count="1" defaultSubtotal="1">
            <x v="58"/>
          </reference>
        </references>
      </pivotArea>
    </format>
    <format dxfId="78">
      <pivotArea dataOnly="0" labelOnly="1" outline="0" fieldPosition="0">
        <references count="1">
          <reference field="10" count="1">
            <x v="59"/>
          </reference>
        </references>
      </pivotArea>
    </format>
    <format dxfId="77">
      <pivotArea dataOnly="0" labelOnly="1" outline="0" fieldPosition="0">
        <references count="1">
          <reference field="10" count="1" defaultSubtotal="1">
            <x v="59"/>
          </reference>
        </references>
      </pivotArea>
    </format>
    <format dxfId="76">
      <pivotArea dataOnly="0" labelOnly="1" outline="0" fieldPosition="0">
        <references count="1">
          <reference field="10" count="1">
            <x v="60"/>
          </reference>
        </references>
      </pivotArea>
    </format>
    <format dxfId="75">
      <pivotArea dataOnly="0" labelOnly="1" outline="0" fieldPosition="0">
        <references count="1">
          <reference field="10" count="1" defaultSubtotal="1">
            <x v="60"/>
          </reference>
        </references>
      </pivotArea>
    </format>
    <format dxfId="74">
      <pivotArea dataOnly="0" labelOnly="1" outline="0" fieldPosition="0">
        <references count="1">
          <reference field="10" count="1">
            <x v="61"/>
          </reference>
        </references>
      </pivotArea>
    </format>
    <format dxfId="73">
      <pivotArea dataOnly="0" labelOnly="1" outline="0" fieldPosition="0">
        <references count="1">
          <reference field="10" count="1" defaultSubtotal="1">
            <x v="61"/>
          </reference>
        </references>
      </pivotArea>
    </format>
    <format dxfId="72">
      <pivotArea dataOnly="0" labelOnly="1" outline="0" fieldPosition="0">
        <references count="1">
          <reference field="10" count="1">
            <x v="62"/>
          </reference>
        </references>
      </pivotArea>
    </format>
    <format dxfId="71">
      <pivotArea dataOnly="0" labelOnly="1" outline="0" fieldPosition="0">
        <references count="1">
          <reference field="10" count="1" defaultSubtotal="1">
            <x v="62"/>
          </reference>
        </references>
      </pivotArea>
    </format>
    <format dxfId="70">
      <pivotArea dataOnly="0" labelOnly="1" outline="0" fieldPosition="0">
        <references count="1">
          <reference field="10" count="1">
            <x v="63"/>
          </reference>
        </references>
      </pivotArea>
    </format>
    <format dxfId="69">
      <pivotArea dataOnly="0" labelOnly="1" outline="0" fieldPosition="0">
        <references count="1">
          <reference field="10" count="1" defaultSubtotal="1">
            <x v="63"/>
          </reference>
        </references>
      </pivotArea>
    </format>
    <format dxfId="68">
      <pivotArea dataOnly="0" labelOnly="1" outline="0" fieldPosition="0">
        <references count="1">
          <reference field="10" count="1">
            <x v="64"/>
          </reference>
        </references>
      </pivotArea>
    </format>
    <format dxfId="67">
      <pivotArea dataOnly="0" labelOnly="1" outline="0" fieldPosition="0">
        <references count="1">
          <reference field="10" count="1" defaultSubtotal="1">
            <x v="64"/>
          </reference>
        </references>
      </pivotArea>
    </format>
    <format dxfId="66">
      <pivotArea dataOnly="0" labelOnly="1" outline="0" fieldPosition="0">
        <references count="1">
          <reference field="10" count="1">
            <x v="65"/>
          </reference>
        </references>
      </pivotArea>
    </format>
    <format dxfId="65">
      <pivotArea dataOnly="0" labelOnly="1" outline="0" fieldPosition="0">
        <references count="1">
          <reference field="10" count="1" defaultSubtotal="1">
            <x v="65"/>
          </reference>
        </references>
      </pivotArea>
    </format>
    <format dxfId="64">
      <pivotArea dataOnly="0" labelOnly="1" outline="0" fieldPosition="0">
        <references count="1">
          <reference field="10" count="1">
            <x v="66"/>
          </reference>
        </references>
      </pivotArea>
    </format>
    <format dxfId="63">
      <pivotArea dataOnly="0" labelOnly="1" outline="0" fieldPosition="0">
        <references count="1">
          <reference field="10" count="1" defaultSubtotal="1">
            <x v="66"/>
          </reference>
        </references>
      </pivotArea>
    </format>
    <format dxfId="62">
      <pivotArea dataOnly="0" labelOnly="1" outline="0" fieldPosition="0">
        <references count="1">
          <reference field="10" count="1">
            <x v="67"/>
          </reference>
        </references>
      </pivotArea>
    </format>
    <format dxfId="61">
      <pivotArea dataOnly="0" labelOnly="1" outline="0" fieldPosition="0">
        <references count="1">
          <reference field="10" count="1" defaultSubtotal="1">
            <x v="67"/>
          </reference>
        </references>
      </pivotArea>
    </format>
    <format dxfId="60">
      <pivotArea dataOnly="0" labelOnly="1" outline="0" fieldPosition="0">
        <references count="1">
          <reference field="10" count="1">
            <x v="68"/>
          </reference>
        </references>
      </pivotArea>
    </format>
    <format dxfId="59">
      <pivotArea dataOnly="0" labelOnly="1" outline="0" fieldPosition="0">
        <references count="1">
          <reference field="10" count="1" defaultSubtotal="1">
            <x v="68"/>
          </reference>
        </references>
      </pivotArea>
    </format>
    <format dxfId="58">
      <pivotArea dataOnly="0" labelOnly="1" outline="0" fieldPosition="0">
        <references count="1">
          <reference field="10" count="1">
            <x v="69"/>
          </reference>
        </references>
      </pivotArea>
    </format>
    <format dxfId="57">
      <pivotArea dataOnly="0" labelOnly="1" outline="0" fieldPosition="0">
        <references count="1">
          <reference field="10" count="1" defaultSubtotal="1">
            <x v="69"/>
          </reference>
        </references>
      </pivotArea>
    </format>
    <format dxfId="56">
      <pivotArea dataOnly="0" labelOnly="1" outline="0" fieldPosition="0">
        <references count="1">
          <reference field="10" count="1">
            <x v="70"/>
          </reference>
        </references>
      </pivotArea>
    </format>
    <format dxfId="55">
      <pivotArea dataOnly="0" labelOnly="1" outline="0" fieldPosition="0">
        <references count="1">
          <reference field="10" count="1" defaultSubtotal="1">
            <x v="70"/>
          </reference>
        </references>
      </pivotArea>
    </format>
    <format dxfId="54">
      <pivotArea dataOnly="0" labelOnly="1" outline="0" fieldPosition="0">
        <references count="1">
          <reference field="10" count="1">
            <x v="71"/>
          </reference>
        </references>
      </pivotArea>
    </format>
    <format dxfId="53">
      <pivotArea dataOnly="0" labelOnly="1" outline="0" fieldPosition="0">
        <references count="1">
          <reference field="10" count="1" defaultSubtotal="1">
            <x v="71"/>
          </reference>
        </references>
      </pivotArea>
    </format>
    <format dxfId="52">
      <pivotArea dataOnly="0" labelOnly="1" outline="0" fieldPosition="0">
        <references count="1">
          <reference field="10" count="1">
            <x v="72"/>
          </reference>
        </references>
      </pivotArea>
    </format>
    <format dxfId="51">
      <pivotArea dataOnly="0" labelOnly="1" outline="0" fieldPosition="0">
        <references count="1">
          <reference field="10" count="1" defaultSubtotal="1">
            <x v="72"/>
          </reference>
        </references>
      </pivotArea>
    </format>
    <format dxfId="50">
      <pivotArea dataOnly="0" labelOnly="1" outline="0" fieldPosition="0">
        <references count="1">
          <reference field="10" count="1">
            <x v="73"/>
          </reference>
        </references>
      </pivotArea>
    </format>
    <format dxfId="49">
      <pivotArea dataOnly="0" labelOnly="1" outline="0" fieldPosition="0">
        <references count="1">
          <reference field="10" count="1" defaultSubtotal="1">
            <x v="73"/>
          </reference>
        </references>
      </pivotArea>
    </format>
    <format dxfId="48">
      <pivotArea dataOnly="0" labelOnly="1" outline="0" fieldPosition="0">
        <references count="1">
          <reference field="10" count="1">
            <x v="74"/>
          </reference>
        </references>
      </pivotArea>
    </format>
    <format dxfId="47">
      <pivotArea dataOnly="0" labelOnly="1" outline="0" fieldPosition="0">
        <references count="1">
          <reference field="10" count="1" defaultSubtotal="1">
            <x v="74"/>
          </reference>
        </references>
      </pivotArea>
    </format>
    <format dxfId="46">
      <pivotArea dataOnly="0" labelOnly="1" outline="0" fieldPosition="0">
        <references count="1">
          <reference field="10" count="1">
            <x v="75"/>
          </reference>
        </references>
      </pivotArea>
    </format>
    <format dxfId="45">
      <pivotArea dataOnly="0" labelOnly="1" outline="0" fieldPosition="0">
        <references count="1">
          <reference field="10" count="1" defaultSubtotal="1">
            <x v="75"/>
          </reference>
        </references>
      </pivotArea>
    </format>
    <format dxfId="44">
      <pivotArea dataOnly="0" labelOnly="1" outline="0" fieldPosition="0">
        <references count="1">
          <reference field="10" count="1">
            <x v="76"/>
          </reference>
        </references>
      </pivotArea>
    </format>
    <format dxfId="43">
      <pivotArea dataOnly="0" labelOnly="1" outline="0" fieldPosition="0">
        <references count="1">
          <reference field="10" count="1" defaultSubtotal="1">
            <x v="76"/>
          </reference>
        </references>
      </pivotArea>
    </format>
    <format dxfId="42">
      <pivotArea dataOnly="0" labelOnly="1" outline="0" fieldPosition="0">
        <references count="1">
          <reference field="10" count="1">
            <x v="77"/>
          </reference>
        </references>
      </pivotArea>
    </format>
    <format dxfId="41">
      <pivotArea dataOnly="0" labelOnly="1" outline="0" fieldPosition="0">
        <references count="1">
          <reference field="10" count="1" defaultSubtotal="1">
            <x v="77"/>
          </reference>
        </references>
      </pivotArea>
    </format>
    <format dxfId="40">
      <pivotArea dataOnly="0" labelOnly="1" outline="0" fieldPosition="0">
        <references count="1">
          <reference field="10" count="1">
            <x v="78"/>
          </reference>
        </references>
      </pivotArea>
    </format>
    <format dxfId="39">
      <pivotArea dataOnly="0" labelOnly="1" outline="0" fieldPosition="0">
        <references count="1">
          <reference field="10" count="1" defaultSubtotal="1">
            <x v="78"/>
          </reference>
        </references>
      </pivotArea>
    </format>
    <format dxfId="38">
      <pivotArea dataOnly="0" labelOnly="1" outline="0" fieldPosition="0">
        <references count="1">
          <reference field="10" count="1">
            <x v="79"/>
          </reference>
        </references>
      </pivotArea>
    </format>
    <format dxfId="37">
      <pivotArea dataOnly="0" labelOnly="1" outline="0" fieldPosition="0">
        <references count="1">
          <reference field="10" count="1" defaultSubtotal="1">
            <x v="79"/>
          </reference>
        </references>
      </pivotArea>
    </format>
    <format dxfId="36">
      <pivotArea dataOnly="0" labelOnly="1" outline="0" fieldPosition="0">
        <references count="1">
          <reference field="10" count="1">
            <x v="80"/>
          </reference>
        </references>
      </pivotArea>
    </format>
    <format dxfId="35">
      <pivotArea dataOnly="0" labelOnly="1" outline="0" fieldPosition="0">
        <references count="1">
          <reference field="10" count="1" defaultSubtotal="1">
            <x v="80"/>
          </reference>
        </references>
      </pivotArea>
    </format>
    <format dxfId="34">
      <pivotArea dataOnly="0" labelOnly="1" outline="0" fieldPosition="0">
        <references count="1">
          <reference field="10" count="1">
            <x v="81"/>
          </reference>
        </references>
      </pivotArea>
    </format>
    <format dxfId="33">
      <pivotArea dataOnly="0" labelOnly="1" outline="0" fieldPosition="0">
        <references count="1">
          <reference field="10" count="1" defaultSubtotal="1">
            <x v="81"/>
          </reference>
        </references>
      </pivotArea>
    </format>
    <format dxfId="32">
      <pivotArea dataOnly="0" labelOnly="1" outline="0" fieldPosition="0">
        <references count="1">
          <reference field="10" count="1">
            <x v="82"/>
          </reference>
        </references>
      </pivotArea>
    </format>
    <format dxfId="31">
      <pivotArea dataOnly="0" labelOnly="1" outline="0" fieldPosition="0">
        <references count="1">
          <reference field="10" count="1" defaultSubtotal="1">
            <x v="82"/>
          </reference>
        </references>
      </pivotArea>
    </format>
    <format dxfId="30">
      <pivotArea dataOnly="0" labelOnly="1" outline="0" fieldPosition="0">
        <references count="1">
          <reference field="10" count="1">
            <x v="83"/>
          </reference>
        </references>
      </pivotArea>
    </format>
    <format dxfId="29">
      <pivotArea dataOnly="0" labelOnly="1" outline="0" fieldPosition="0">
        <references count="1">
          <reference field="10" count="1" defaultSubtotal="1">
            <x v="83"/>
          </reference>
        </references>
      </pivotArea>
    </format>
    <format dxfId="28">
      <pivotArea dataOnly="0" labelOnly="1" outline="0" fieldPosition="0">
        <references count="1">
          <reference field="10" count="1">
            <x v="84"/>
          </reference>
        </references>
      </pivotArea>
    </format>
    <format dxfId="27">
      <pivotArea dataOnly="0" labelOnly="1" outline="0" fieldPosition="0">
        <references count="1">
          <reference field="10" count="1" defaultSubtotal="1">
            <x v="84"/>
          </reference>
        </references>
      </pivotArea>
    </format>
    <format dxfId="26">
      <pivotArea dataOnly="0" labelOnly="1" outline="0" fieldPosition="0">
        <references count="1">
          <reference field="10" count="1">
            <x v="85"/>
          </reference>
        </references>
      </pivotArea>
    </format>
    <format dxfId="25">
      <pivotArea dataOnly="0" labelOnly="1" outline="0" fieldPosition="0">
        <references count="1">
          <reference field="10" count="1" defaultSubtotal="1">
            <x v="85"/>
          </reference>
        </references>
      </pivotArea>
    </format>
    <format dxfId="24">
      <pivotArea dataOnly="0" labelOnly="1" outline="0" fieldPosition="0">
        <references count="1">
          <reference field="10" count="1">
            <x v="86"/>
          </reference>
        </references>
      </pivotArea>
    </format>
    <format dxfId="23">
      <pivotArea dataOnly="0" labelOnly="1" outline="0" fieldPosition="0">
        <references count="1">
          <reference field="10" count="1" defaultSubtotal="1">
            <x v="86"/>
          </reference>
        </references>
      </pivotArea>
    </format>
    <format dxfId="22">
      <pivotArea dataOnly="0" labelOnly="1" outline="0" fieldPosition="0">
        <references count="1">
          <reference field="10" count="1">
            <x v="87"/>
          </reference>
        </references>
      </pivotArea>
    </format>
    <format dxfId="21">
      <pivotArea dataOnly="0" labelOnly="1" outline="0" fieldPosition="0">
        <references count="1">
          <reference field="10" count="1" defaultSubtotal="1">
            <x v="87"/>
          </reference>
        </references>
      </pivotArea>
    </format>
    <format dxfId="20">
      <pivotArea dataOnly="0" labelOnly="1" grandRow="1" outline="0" fieldPosition="0"/>
    </format>
    <format dxfId="19">
      <pivotArea outline="0" collapsedLevelsAreSubtotals="1" fieldPosition="0"/>
    </format>
    <format dxfId="18">
      <pivotArea field="10" type="button" dataOnly="0" labelOnly="1" outline="0" axis="axisRow" fieldPosition="0"/>
    </format>
    <format dxfId="17">
      <pivotArea field="4" type="button" dataOnly="0" labelOnly="1" outline="0"/>
    </format>
    <format dxfId="16">
      <pivotArea field="1" type="button" dataOnly="0" labelOnly="1" outline="0" axis="axisRow" fieldPosition="2"/>
    </format>
    <format dxfId="15">
      <pivotArea dataOnly="0" labelOnly="1" outline="0" fieldPosition="0">
        <references count="1">
          <reference field="10" count="25">
            <x v="0"/>
            <x v="1"/>
            <x v="2"/>
            <x v="3"/>
            <x v="4"/>
            <x v="5"/>
            <x v="6"/>
            <x v="7"/>
            <x v="8"/>
            <x v="9"/>
            <x v="10"/>
            <x v="11"/>
            <x v="12"/>
            <x v="13"/>
            <x v="14"/>
            <x v="15"/>
            <x v="16"/>
            <x v="17"/>
            <x v="18"/>
            <x v="19"/>
            <x v="20"/>
            <x v="21"/>
            <x v="22"/>
            <x v="23"/>
            <x v="24"/>
          </reference>
        </references>
      </pivotArea>
    </format>
    <format dxfId="14">
      <pivotArea dataOnly="0" labelOnly="1" outline="0" fieldPosition="0">
        <references count="1">
          <reference field="10" count="25" defaultSubtotal="1">
            <x v="0"/>
            <x v="1"/>
            <x v="2"/>
            <x v="3"/>
            <x v="4"/>
            <x v="5"/>
            <x v="6"/>
            <x v="7"/>
            <x v="8"/>
            <x v="9"/>
            <x v="10"/>
            <x v="11"/>
            <x v="12"/>
            <x v="13"/>
            <x v="14"/>
            <x v="15"/>
            <x v="16"/>
            <x v="17"/>
            <x v="18"/>
            <x v="19"/>
            <x v="20"/>
            <x v="21"/>
            <x v="22"/>
            <x v="23"/>
            <x v="24"/>
          </reference>
        </references>
      </pivotArea>
    </format>
    <format dxfId="13">
      <pivotArea dataOnly="0" labelOnly="1" outline="0" fieldPosition="0">
        <references count="1">
          <reference field="10" count="25">
            <x v="25"/>
            <x v="26"/>
            <x v="27"/>
            <x v="28"/>
            <x v="29"/>
            <x v="30"/>
            <x v="31"/>
            <x v="32"/>
            <x v="33"/>
            <x v="34"/>
            <x v="35"/>
            <x v="36"/>
            <x v="37"/>
            <x v="38"/>
            <x v="39"/>
            <x v="40"/>
            <x v="41"/>
            <x v="42"/>
            <x v="43"/>
            <x v="44"/>
            <x v="45"/>
            <x v="46"/>
            <x v="47"/>
            <x v="48"/>
            <x v="49"/>
          </reference>
        </references>
      </pivotArea>
    </format>
    <format dxfId="12">
      <pivotArea dataOnly="0" labelOnly="1" outline="0" fieldPosition="0">
        <references count="1">
          <reference field="10" count="25" defaultSubtotal="1">
            <x v="25"/>
            <x v="26"/>
            <x v="27"/>
            <x v="28"/>
            <x v="29"/>
            <x v="30"/>
            <x v="31"/>
            <x v="32"/>
            <x v="33"/>
            <x v="34"/>
            <x v="35"/>
            <x v="36"/>
            <x v="37"/>
            <x v="38"/>
            <x v="39"/>
            <x v="40"/>
            <x v="41"/>
            <x v="42"/>
            <x v="43"/>
            <x v="44"/>
            <x v="45"/>
            <x v="46"/>
            <x v="47"/>
            <x v="48"/>
            <x v="49"/>
          </reference>
        </references>
      </pivotArea>
    </format>
    <format dxfId="11">
      <pivotArea dataOnly="0" labelOnly="1" outline="0" fieldPosition="0">
        <references count="1">
          <reference field="10" count="25">
            <x v="50"/>
            <x v="51"/>
            <x v="52"/>
            <x v="53"/>
            <x v="54"/>
            <x v="55"/>
            <x v="56"/>
            <x v="57"/>
            <x v="58"/>
            <x v="59"/>
            <x v="60"/>
            <x v="61"/>
            <x v="62"/>
            <x v="63"/>
            <x v="64"/>
            <x v="65"/>
            <x v="66"/>
            <x v="67"/>
            <x v="68"/>
            <x v="69"/>
            <x v="70"/>
            <x v="71"/>
            <x v="72"/>
            <x v="73"/>
            <x v="74"/>
          </reference>
        </references>
      </pivotArea>
    </format>
    <format dxfId="10">
      <pivotArea dataOnly="0" labelOnly="1" outline="0" fieldPosition="0">
        <references count="1">
          <reference field="10" count="25" defaultSubtotal="1">
            <x v="50"/>
            <x v="51"/>
            <x v="52"/>
            <x v="53"/>
            <x v="54"/>
            <x v="55"/>
            <x v="56"/>
            <x v="57"/>
            <x v="58"/>
            <x v="59"/>
            <x v="60"/>
            <x v="61"/>
            <x v="62"/>
            <x v="63"/>
            <x v="64"/>
            <x v="65"/>
            <x v="66"/>
            <x v="67"/>
            <x v="68"/>
            <x v="69"/>
            <x v="70"/>
            <x v="71"/>
            <x v="72"/>
            <x v="73"/>
            <x v="74"/>
          </reference>
        </references>
      </pivotArea>
    </format>
    <format dxfId="9">
      <pivotArea dataOnly="0" labelOnly="1" outline="0" fieldPosition="0">
        <references count="1">
          <reference field="10" count="13">
            <x v="75"/>
            <x v="76"/>
            <x v="77"/>
            <x v="78"/>
            <x v="79"/>
            <x v="80"/>
            <x v="81"/>
            <x v="82"/>
            <x v="83"/>
            <x v="84"/>
            <x v="85"/>
            <x v="86"/>
            <x v="87"/>
          </reference>
        </references>
      </pivotArea>
    </format>
    <format dxfId="8">
      <pivotArea dataOnly="0" labelOnly="1" outline="0" fieldPosition="0">
        <references count="1">
          <reference field="10" count="13" defaultSubtotal="1">
            <x v="75"/>
            <x v="76"/>
            <x v="77"/>
            <x v="78"/>
            <x v="79"/>
            <x v="80"/>
            <x v="81"/>
            <x v="82"/>
            <x v="83"/>
            <x v="84"/>
            <x v="85"/>
            <x v="86"/>
            <x v="87"/>
          </reference>
        </references>
      </pivotArea>
    </format>
    <format dxfId="7">
      <pivotArea dataOnly="0" labelOnly="1" grandRow="1" outline="0" fieldPosition="0"/>
    </format>
    <format dxfId="6">
      <pivotArea dataOnly="0" labelOnly="1" outline="0" fieldPosition="0">
        <references count="1">
          <reference field="4294967294" count="4">
            <x v="0"/>
            <x v="1"/>
            <x v="2"/>
            <x v="3"/>
          </reference>
        </references>
      </pivotArea>
    </format>
    <format dxfId="5">
      <pivotArea type="all" dataOnly="0" outline="0" collapsedLevelsAreSubtotals="1" fieldPosition="0"/>
    </format>
    <format dxfId="4">
      <pivotArea type="all" dataOnly="0" outline="0" collapsedLevelsAreSubtotals="1" fieldPosition="0"/>
    </format>
    <format dxfId="3">
      <pivotArea dataOnly="0" labelOnly="1" outline="0" fieldPosition="0">
        <references count="1">
          <reference field="4294967294" count="3">
            <x v="4"/>
            <x v="5"/>
            <x v="6"/>
          </reference>
        </references>
      </pivotArea>
    </format>
    <format dxfId="2">
      <pivotArea dataOnly="0" labelOnly="1" outline="0" fieldPosition="0">
        <references count="1">
          <reference field="4294967294" count="3">
            <x v="4"/>
            <x v="5"/>
            <x v="6"/>
          </reference>
        </references>
      </pivotArea>
    </format>
    <format dxfId="1">
      <pivotArea type="all" dataOnly="0" outline="0" collapsedLevelsAreSubtotals="1" fieldPosition="0"/>
    </format>
    <format dxfId="0">
      <pivotArea type="all" dataOnly="0" outline="0" collapsedLevelsAreSubtotals="1" fieldPosition="0"/>
    </format>
  </formats>
  <pivotTableStyleInfo name="PivotStyleLight8"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9:M25"/>
  <sheetViews>
    <sheetView workbookViewId="0">
      <selection activeCell="A26" sqref="A26"/>
    </sheetView>
  </sheetViews>
  <sheetFormatPr defaultRowHeight="12.75" x14ac:dyDescent="0.2"/>
  <sheetData>
    <row r="9" spans="1:13" ht="18" x14ac:dyDescent="0.25">
      <c r="A9" s="126" t="s">
        <v>256</v>
      </c>
      <c r="B9" s="126"/>
      <c r="C9" s="126"/>
      <c r="D9" s="126"/>
      <c r="E9" s="126"/>
      <c r="F9" s="126"/>
      <c r="G9" s="126"/>
      <c r="H9" s="126"/>
      <c r="I9" s="126"/>
      <c r="J9" s="126"/>
      <c r="K9" s="126"/>
      <c r="L9" s="126"/>
      <c r="M9" s="126"/>
    </row>
    <row r="10" spans="1:13" ht="18" x14ac:dyDescent="0.25">
      <c r="A10" s="126" t="s">
        <v>257</v>
      </c>
      <c r="B10" s="126"/>
      <c r="C10" s="126"/>
      <c r="D10" s="126"/>
      <c r="E10" s="126"/>
      <c r="F10" s="126"/>
      <c r="G10" s="126"/>
      <c r="H10" s="126"/>
      <c r="I10" s="126"/>
      <c r="J10" s="126"/>
      <c r="K10" s="126"/>
      <c r="L10" s="126"/>
      <c r="M10" s="126"/>
    </row>
    <row r="11" spans="1:13" ht="18" x14ac:dyDescent="0.25">
      <c r="A11" s="126" t="s">
        <v>385</v>
      </c>
      <c r="B11" s="126"/>
      <c r="C11" s="126"/>
      <c r="D11" s="126"/>
      <c r="E11" s="126"/>
      <c r="F11" s="126"/>
      <c r="G11" s="126"/>
      <c r="H11" s="126"/>
      <c r="I11" s="126"/>
      <c r="J11" s="126"/>
      <c r="K11" s="126"/>
      <c r="L11" s="126"/>
      <c r="M11" s="126"/>
    </row>
    <row r="12" spans="1:13" ht="18" x14ac:dyDescent="0.25">
      <c r="A12" s="126"/>
      <c r="B12" s="126"/>
      <c r="C12" s="126"/>
      <c r="D12" s="126"/>
      <c r="E12" s="126"/>
      <c r="F12" s="126"/>
      <c r="G12" s="126"/>
      <c r="H12" s="126"/>
      <c r="I12" s="126"/>
      <c r="J12" s="126"/>
      <c r="K12" s="126"/>
      <c r="L12" s="126"/>
      <c r="M12" s="126"/>
    </row>
    <row r="13" spans="1:13" ht="18" x14ac:dyDescent="0.25">
      <c r="A13" s="126"/>
      <c r="B13" s="126"/>
      <c r="C13" s="126"/>
      <c r="D13" s="126"/>
      <c r="E13" s="126"/>
      <c r="F13" s="126"/>
      <c r="G13" s="126"/>
      <c r="H13" s="126"/>
      <c r="I13" s="126"/>
      <c r="J13" s="126"/>
      <c r="K13" s="126"/>
      <c r="L13" s="126"/>
      <c r="M13" s="126"/>
    </row>
    <row r="14" spans="1:13" ht="18" x14ac:dyDescent="0.25">
      <c r="A14" s="6"/>
      <c r="B14" s="6"/>
      <c r="C14" s="6"/>
      <c r="D14" s="6"/>
      <c r="E14" s="6"/>
      <c r="F14" s="6"/>
      <c r="G14" s="6"/>
      <c r="H14" s="6"/>
      <c r="I14" s="6"/>
      <c r="J14" s="6"/>
      <c r="K14" s="6"/>
      <c r="L14" s="6"/>
      <c r="M14" s="6"/>
    </row>
    <row r="15" spans="1:13" ht="18" x14ac:dyDescent="0.25">
      <c r="A15" s="6"/>
      <c r="B15" s="6"/>
      <c r="C15" s="6"/>
      <c r="D15" s="6"/>
      <c r="E15" s="6"/>
      <c r="F15" s="6"/>
      <c r="G15" s="6"/>
      <c r="H15" s="6"/>
      <c r="I15" s="6"/>
      <c r="J15" s="6"/>
      <c r="K15" s="6"/>
      <c r="L15" s="6"/>
      <c r="M15" s="6"/>
    </row>
    <row r="16" spans="1:13" ht="15.75" x14ac:dyDescent="0.25">
      <c r="A16" s="124" t="s">
        <v>382</v>
      </c>
      <c r="B16" s="124"/>
      <c r="C16" s="124"/>
      <c r="D16" s="124"/>
      <c r="E16" s="124"/>
      <c r="F16" s="124"/>
      <c r="G16" s="124"/>
      <c r="H16" s="124"/>
      <c r="I16" s="124"/>
      <c r="J16" s="124"/>
      <c r="K16" s="124"/>
      <c r="L16" s="124"/>
      <c r="M16" s="124"/>
    </row>
    <row r="17" spans="1:13" ht="15.75" x14ac:dyDescent="0.25">
      <c r="A17" s="124" t="s">
        <v>386</v>
      </c>
      <c r="B17" s="124"/>
      <c r="C17" s="124"/>
      <c r="D17" s="124"/>
      <c r="E17" s="124"/>
      <c r="F17" s="124"/>
      <c r="G17" s="124"/>
      <c r="H17" s="124"/>
      <c r="I17" s="124"/>
      <c r="J17" s="124"/>
      <c r="K17" s="124"/>
      <c r="L17" s="124"/>
      <c r="M17" s="124"/>
    </row>
    <row r="22" spans="1:13" ht="15.75" x14ac:dyDescent="0.25">
      <c r="A22" s="124" t="s">
        <v>258</v>
      </c>
      <c r="B22" s="124"/>
      <c r="C22" s="124"/>
      <c r="D22" s="124"/>
      <c r="E22" s="124"/>
      <c r="F22" s="124"/>
      <c r="G22" s="124"/>
      <c r="H22" s="124"/>
      <c r="I22" s="124"/>
      <c r="J22" s="124"/>
      <c r="K22" s="124"/>
      <c r="L22" s="124"/>
      <c r="M22" s="124"/>
    </row>
    <row r="24" spans="1:13" ht="15.75" x14ac:dyDescent="0.25">
      <c r="A24" s="124" t="s">
        <v>259</v>
      </c>
      <c r="B24" s="124"/>
      <c r="C24" s="124"/>
      <c r="D24" s="124"/>
      <c r="E24" s="124"/>
      <c r="F24" s="124"/>
      <c r="G24" s="124"/>
      <c r="H24" s="124"/>
      <c r="I24" s="124"/>
      <c r="J24" s="124"/>
      <c r="K24" s="124"/>
      <c r="L24" s="124"/>
      <c r="M24" s="124"/>
    </row>
    <row r="25" spans="1:13" ht="15" x14ac:dyDescent="0.25">
      <c r="A25" s="125" t="s">
        <v>398</v>
      </c>
      <c r="B25" s="125"/>
      <c r="C25" s="125"/>
      <c r="D25" s="125"/>
      <c r="E25" s="125"/>
      <c r="F25" s="125"/>
      <c r="G25" s="125"/>
      <c r="H25" s="125"/>
      <c r="I25" s="125"/>
      <c r="J25" s="125"/>
      <c r="K25" s="125"/>
      <c r="L25" s="125"/>
      <c r="M25" s="125"/>
    </row>
  </sheetData>
  <mergeCells count="10">
    <mergeCell ref="A17:M17"/>
    <mergeCell ref="A22:M22"/>
    <mergeCell ref="A24:M24"/>
    <mergeCell ref="A25:M25"/>
    <mergeCell ref="A9:M9"/>
    <mergeCell ref="A10:M10"/>
    <mergeCell ref="A11:M11"/>
    <mergeCell ref="A12:M12"/>
    <mergeCell ref="A13:M13"/>
    <mergeCell ref="A16:M16"/>
  </mergeCells>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0"/>
  <sheetViews>
    <sheetView workbookViewId="0">
      <selection sqref="A1:M1"/>
    </sheetView>
  </sheetViews>
  <sheetFormatPr defaultRowHeight="12.75" x14ac:dyDescent="0.2"/>
  <sheetData>
    <row r="1" spans="1:13" ht="18" x14ac:dyDescent="0.25">
      <c r="A1" s="126" t="s">
        <v>256</v>
      </c>
      <c r="B1" s="126"/>
      <c r="C1" s="126"/>
      <c r="D1" s="126"/>
      <c r="E1" s="126"/>
      <c r="F1" s="126"/>
      <c r="G1" s="126"/>
      <c r="H1" s="126"/>
      <c r="I1" s="126"/>
      <c r="J1" s="126"/>
      <c r="K1" s="126"/>
      <c r="L1" s="126"/>
      <c r="M1" s="126"/>
    </row>
    <row r="2" spans="1:13" ht="18" x14ac:dyDescent="0.25">
      <c r="A2" s="126" t="s">
        <v>257</v>
      </c>
      <c r="B2" s="126"/>
      <c r="C2" s="126"/>
      <c r="D2" s="126"/>
      <c r="E2" s="126"/>
      <c r="F2" s="126"/>
      <c r="G2" s="126"/>
      <c r="H2" s="126"/>
      <c r="I2" s="126"/>
      <c r="J2" s="126"/>
      <c r="K2" s="126"/>
      <c r="L2" s="126"/>
      <c r="M2" s="126"/>
    </row>
    <row r="3" spans="1:13" ht="18" x14ac:dyDescent="0.25">
      <c r="A3" s="126" t="s">
        <v>385</v>
      </c>
      <c r="B3" s="126"/>
      <c r="C3" s="126"/>
      <c r="D3" s="126"/>
      <c r="E3" s="126"/>
      <c r="F3" s="126"/>
      <c r="G3" s="126"/>
      <c r="H3" s="126"/>
      <c r="I3" s="126"/>
      <c r="J3" s="126"/>
      <c r="K3" s="126"/>
      <c r="L3" s="126"/>
      <c r="M3" s="126"/>
    </row>
    <row r="4" spans="1:13" ht="18" x14ac:dyDescent="0.25">
      <c r="A4" s="126"/>
      <c r="B4" s="126"/>
      <c r="C4" s="126"/>
      <c r="D4" s="126"/>
      <c r="E4" s="126"/>
      <c r="F4" s="126"/>
      <c r="G4" s="126"/>
      <c r="H4" s="126"/>
      <c r="I4" s="126"/>
      <c r="J4" s="126"/>
      <c r="K4" s="126"/>
      <c r="L4" s="126"/>
      <c r="M4" s="126"/>
    </row>
    <row r="6" spans="1:13" ht="15.75" x14ac:dyDescent="0.25">
      <c r="A6" s="124" t="s">
        <v>260</v>
      </c>
      <c r="B6" s="124"/>
      <c r="C6" s="124"/>
      <c r="D6" s="124"/>
      <c r="E6" s="124"/>
      <c r="F6" s="124"/>
      <c r="G6" s="124"/>
      <c r="H6" s="124"/>
      <c r="I6" s="124"/>
      <c r="J6" s="124"/>
      <c r="K6" s="124"/>
      <c r="L6" s="124"/>
      <c r="M6" s="124"/>
    </row>
    <row r="8" spans="1:13" ht="60.75" customHeight="1" x14ac:dyDescent="0.2">
      <c r="A8" s="128" t="s">
        <v>387</v>
      </c>
      <c r="B8" s="129"/>
      <c r="C8" s="129"/>
      <c r="D8" s="129"/>
      <c r="E8" s="129"/>
      <c r="F8" s="129"/>
      <c r="G8" s="129"/>
      <c r="H8" s="129"/>
      <c r="I8" s="129"/>
      <c r="J8" s="129"/>
      <c r="K8" s="129"/>
      <c r="L8" s="129"/>
      <c r="M8" s="129"/>
    </row>
    <row r="9" spans="1:13" ht="12.75" customHeight="1" x14ac:dyDescent="0.2"/>
    <row r="10" spans="1:13" ht="114.75" customHeight="1" x14ac:dyDescent="0.2">
      <c r="A10" s="130" t="s">
        <v>261</v>
      </c>
      <c r="B10" s="130"/>
      <c r="C10" s="130"/>
      <c r="D10" s="130"/>
      <c r="E10" s="130"/>
      <c r="F10" s="130"/>
      <c r="G10" s="130"/>
      <c r="H10" s="130"/>
      <c r="I10" s="130"/>
      <c r="J10" s="130"/>
      <c r="K10" s="130"/>
      <c r="L10" s="130"/>
      <c r="M10" s="130"/>
    </row>
    <row r="11" spans="1:13" ht="12.75" customHeight="1" x14ac:dyDescent="0.2"/>
    <row r="12" spans="1:13" ht="41.25" customHeight="1" x14ac:dyDescent="0.2">
      <c r="A12" s="128" t="s">
        <v>388</v>
      </c>
      <c r="B12" s="129"/>
      <c r="C12" s="129"/>
      <c r="D12" s="129"/>
      <c r="E12" s="129"/>
      <c r="F12" s="129"/>
      <c r="G12" s="129"/>
      <c r="H12" s="129"/>
      <c r="I12" s="129"/>
      <c r="J12" s="129"/>
      <c r="K12" s="129"/>
      <c r="L12" s="129"/>
      <c r="M12" s="129"/>
    </row>
    <row r="14" spans="1:13" x14ac:dyDescent="0.2">
      <c r="A14" s="118" t="s">
        <v>399</v>
      </c>
    </row>
    <row r="15" spans="1:13" x14ac:dyDescent="0.2">
      <c r="A15" s="119" t="s">
        <v>400</v>
      </c>
      <c r="B15" s="118" t="s">
        <v>401</v>
      </c>
    </row>
    <row r="16" spans="1:13" x14ac:dyDescent="0.2">
      <c r="A16" s="119" t="s">
        <v>400</v>
      </c>
      <c r="B16" s="118" t="s">
        <v>402</v>
      </c>
    </row>
    <row r="17" spans="1:13" x14ac:dyDescent="0.2">
      <c r="A17" s="119" t="s">
        <v>400</v>
      </c>
      <c r="B17" s="118" t="s">
        <v>403</v>
      </c>
    </row>
    <row r="18" spans="1:13" x14ac:dyDescent="0.2">
      <c r="A18" s="119" t="s">
        <v>400</v>
      </c>
      <c r="B18" s="127" t="s">
        <v>404</v>
      </c>
      <c r="C18" s="127"/>
      <c r="D18" s="127"/>
      <c r="E18" s="127"/>
      <c r="F18" s="127"/>
      <c r="G18" s="127"/>
      <c r="H18" s="127"/>
      <c r="I18" s="127"/>
      <c r="J18" s="127"/>
      <c r="K18" s="127"/>
      <c r="L18" s="127"/>
      <c r="M18" s="127"/>
    </row>
    <row r="19" spans="1:13" x14ac:dyDescent="0.2">
      <c r="A19" s="119" t="s">
        <v>400</v>
      </c>
      <c r="B19" s="127" t="s">
        <v>405</v>
      </c>
      <c r="C19" s="127"/>
      <c r="D19" s="127"/>
      <c r="E19" s="127"/>
      <c r="F19" s="127"/>
      <c r="G19" s="127"/>
      <c r="H19" s="127"/>
      <c r="I19" s="127"/>
      <c r="J19" s="127"/>
      <c r="K19" s="127"/>
      <c r="L19" s="127"/>
      <c r="M19" s="127"/>
    </row>
    <row r="20" spans="1:13" x14ac:dyDescent="0.2">
      <c r="B20" s="127"/>
      <c r="C20" s="127"/>
      <c r="D20" s="127"/>
      <c r="E20" s="127"/>
      <c r="F20" s="127"/>
      <c r="G20" s="127"/>
      <c r="H20" s="127"/>
      <c r="I20" s="127"/>
      <c r="J20" s="127"/>
      <c r="K20" s="127"/>
      <c r="L20" s="127"/>
      <c r="M20" s="127"/>
    </row>
  </sheetData>
  <mergeCells count="10">
    <mergeCell ref="B18:M18"/>
    <mergeCell ref="B19:M20"/>
    <mergeCell ref="A8:M8"/>
    <mergeCell ref="A10:M10"/>
    <mergeCell ref="A12:M12"/>
    <mergeCell ref="A1:M1"/>
    <mergeCell ref="A2:M2"/>
    <mergeCell ref="A3:M3"/>
    <mergeCell ref="A4:M4"/>
    <mergeCell ref="A6:M6"/>
  </mergeCells>
  <pageMargins left="0.75" right="0.75" top="1" bottom="0.75"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277"/>
  <sheetViews>
    <sheetView zoomScaleNormal="100" zoomScaleSheetLayoutView="110" workbookViewId="0"/>
  </sheetViews>
  <sheetFormatPr defaultRowHeight="10.5" x14ac:dyDescent="0.15"/>
  <cols>
    <col min="1" max="1" width="4.5703125" style="8" customWidth="1"/>
    <col min="2" max="2" width="25.7109375" style="8" customWidth="1"/>
    <col min="3" max="3" width="10.28515625" style="8" customWidth="1"/>
    <col min="4" max="4" width="10.140625" style="8" customWidth="1"/>
    <col min="5" max="5" width="3.140625" style="8" bestFit="1" customWidth="1"/>
    <col min="6" max="6" width="10.140625" style="8" customWidth="1"/>
    <col min="7" max="8" width="10.28515625" style="8" customWidth="1"/>
    <col min="9" max="9" width="12.85546875" style="8" customWidth="1"/>
    <col min="10" max="10" width="12.42578125" style="8" customWidth="1"/>
    <col min="11" max="12" width="10.28515625" style="8" customWidth="1"/>
    <col min="13" max="13" width="3.42578125" style="8" customWidth="1"/>
    <col min="14" max="14" width="3.7109375" style="8" customWidth="1"/>
    <col min="15" max="15" width="23.28515625" style="8" customWidth="1"/>
    <col min="16" max="16" width="3.140625" style="8" customWidth="1"/>
    <col min="17" max="22" width="9.85546875" style="8" customWidth="1"/>
    <col min="23" max="23" width="10.5703125" style="32" bestFit="1" customWidth="1"/>
    <col min="24" max="24" width="9.28515625" style="8" bestFit="1" customWidth="1"/>
    <col min="25" max="25" width="9.5703125" style="8" bestFit="1" customWidth="1"/>
    <col min="26" max="16384" width="9.140625" style="8"/>
  </cols>
  <sheetData>
    <row r="1" spans="1:23" s="7" customFormat="1" x14ac:dyDescent="0.15">
      <c r="A1" s="7" t="s">
        <v>22</v>
      </c>
      <c r="B1" s="7" t="s">
        <v>22</v>
      </c>
      <c r="C1" s="7" t="s">
        <v>22</v>
      </c>
      <c r="W1" s="99"/>
    </row>
    <row r="2" spans="1:23" s="7" customFormat="1" x14ac:dyDescent="0.15">
      <c r="A2" s="7" t="s">
        <v>366</v>
      </c>
      <c r="F2" s="7">
        <v>1</v>
      </c>
      <c r="W2" s="99"/>
    </row>
    <row r="3" spans="1:23" s="7" customFormat="1" x14ac:dyDescent="0.15">
      <c r="A3" s="7" t="s">
        <v>22</v>
      </c>
      <c r="B3" s="7" t="s">
        <v>22</v>
      </c>
      <c r="C3" s="7" t="s">
        <v>22</v>
      </c>
      <c r="W3" s="99"/>
    </row>
    <row r="4" spans="1:23" s="7" customFormat="1" x14ac:dyDescent="0.15">
      <c r="A4" s="7" t="s">
        <v>367</v>
      </c>
      <c r="F4" s="7">
        <v>2</v>
      </c>
      <c r="W4" s="99"/>
    </row>
    <row r="5" spans="1:23" s="7" customFormat="1" x14ac:dyDescent="0.15">
      <c r="W5" s="99"/>
    </row>
    <row r="6" spans="1:23" s="7" customFormat="1" x14ac:dyDescent="0.15">
      <c r="A6" s="7" t="s">
        <v>23</v>
      </c>
      <c r="C6" s="7" t="s">
        <v>22</v>
      </c>
      <c r="F6" s="7">
        <v>3</v>
      </c>
      <c r="W6" s="99"/>
    </row>
    <row r="7" spans="1:23" s="7" customFormat="1" x14ac:dyDescent="0.15">
      <c r="A7" s="7" t="s">
        <v>22</v>
      </c>
      <c r="B7" s="7" t="s">
        <v>22</v>
      </c>
      <c r="C7" s="7" t="s">
        <v>22</v>
      </c>
      <c r="W7" s="99"/>
    </row>
    <row r="8" spans="1:23" s="7" customFormat="1" x14ac:dyDescent="0.15">
      <c r="A8" s="7" t="s">
        <v>368</v>
      </c>
      <c r="C8" s="7" t="s">
        <v>22</v>
      </c>
      <c r="W8" s="99"/>
    </row>
    <row r="9" spans="1:23" s="7" customFormat="1" x14ac:dyDescent="0.15">
      <c r="A9" s="100">
        <v>1.1000000000000001</v>
      </c>
      <c r="B9" s="7" t="s">
        <v>369</v>
      </c>
      <c r="F9" s="7">
        <v>8</v>
      </c>
      <c r="W9" s="99"/>
    </row>
    <row r="10" spans="1:23" s="7" customFormat="1" x14ac:dyDescent="0.15">
      <c r="A10" s="100"/>
      <c r="W10" s="99"/>
    </row>
    <row r="11" spans="1:23" s="7" customFormat="1" x14ac:dyDescent="0.15">
      <c r="A11" s="100">
        <v>1.2</v>
      </c>
      <c r="B11" s="7" t="s">
        <v>64</v>
      </c>
      <c r="F11" s="7">
        <v>9</v>
      </c>
      <c r="W11" s="99"/>
    </row>
    <row r="12" spans="1:23" s="7" customFormat="1" x14ac:dyDescent="0.15">
      <c r="A12" s="100"/>
      <c r="W12" s="99"/>
    </row>
    <row r="13" spans="1:23" s="7" customFormat="1" x14ac:dyDescent="0.15">
      <c r="A13" s="100"/>
      <c r="B13" s="7" t="s">
        <v>370</v>
      </c>
      <c r="W13" s="99"/>
    </row>
    <row r="14" spans="1:23" s="7" customFormat="1" x14ac:dyDescent="0.15">
      <c r="A14" s="100">
        <v>1.3</v>
      </c>
      <c r="B14" s="7" t="s">
        <v>371</v>
      </c>
      <c r="F14" s="7">
        <v>10</v>
      </c>
      <c r="W14" s="99"/>
    </row>
    <row r="15" spans="1:23" s="7" customFormat="1" x14ac:dyDescent="0.15">
      <c r="A15" s="100">
        <v>1.4</v>
      </c>
      <c r="B15" s="7" t="s">
        <v>372</v>
      </c>
      <c r="F15" s="7">
        <v>15</v>
      </c>
      <c r="W15" s="99"/>
    </row>
    <row r="16" spans="1:23" s="7" customFormat="1" x14ac:dyDescent="0.15">
      <c r="A16" s="100">
        <v>1.5</v>
      </c>
      <c r="B16" s="7" t="s">
        <v>373</v>
      </c>
      <c r="F16" s="7">
        <v>16</v>
      </c>
      <c r="W16" s="99"/>
    </row>
    <row r="17" spans="1:23" s="7" customFormat="1" x14ac:dyDescent="0.15">
      <c r="A17" s="100">
        <v>1.6</v>
      </c>
      <c r="B17" s="7" t="s">
        <v>374</v>
      </c>
      <c r="F17" s="7">
        <v>17</v>
      </c>
      <c r="W17" s="99"/>
    </row>
    <row r="18" spans="1:23" s="7" customFormat="1" x14ac:dyDescent="0.15">
      <c r="A18" s="100"/>
      <c r="W18" s="99"/>
    </row>
    <row r="19" spans="1:23" s="7" customFormat="1" x14ac:dyDescent="0.15">
      <c r="A19" s="100"/>
      <c r="B19" s="7" t="s">
        <v>380</v>
      </c>
      <c r="W19" s="99"/>
    </row>
    <row r="20" spans="1:23" s="7" customFormat="1" x14ac:dyDescent="0.15">
      <c r="A20" s="100">
        <v>1.7</v>
      </c>
      <c r="B20" s="7" t="s">
        <v>375</v>
      </c>
      <c r="F20" s="7">
        <v>22</v>
      </c>
      <c r="W20" s="99"/>
    </row>
    <row r="21" spans="1:23" s="7" customFormat="1" x14ac:dyDescent="0.15">
      <c r="A21" s="100"/>
      <c r="W21" s="99"/>
    </row>
    <row r="22" spans="1:23" s="7" customFormat="1" x14ac:dyDescent="0.15">
      <c r="W22" s="99"/>
    </row>
    <row r="23" spans="1:23" s="7" customFormat="1" x14ac:dyDescent="0.15">
      <c r="A23" s="31"/>
      <c r="F23" s="133"/>
      <c r="G23" s="133"/>
      <c r="H23" s="133"/>
      <c r="I23" s="133"/>
      <c r="J23" s="133"/>
      <c r="K23" s="133"/>
      <c r="L23" s="133"/>
      <c r="W23" s="99"/>
    </row>
    <row r="24" spans="1:23" s="7" customFormat="1" x14ac:dyDescent="0.15">
      <c r="A24" s="31" t="s">
        <v>367</v>
      </c>
      <c r="G24" s="102"/>
      <c r="H24" s="102"/>
      <c r="I24" s="102"/>
      <c r="J24" s="102"/>
      <c r="K24" s="102"/>
      <c r="L24" s="103" t="s">
        <v>61</v>
      </c>
      <c r="W24" s="99"/>
    </row>
    <row r="25" spans="1:23" s="7" customFormat="1" x14ac:dyDescent="0.15">
      <c r="A25" s="31"/>
      <c r="W25" s="99"/>
    </row>
    <row r="26" spans="1:23" s="7" customFormat="1" x14ac:dyDescent="0.15">
      <c r="A26" s="31"/>
      <c r="B26" s="134" t="s">
        <v>376</v>
      </c>
      <c r="C26" s="134"/>
      <c r="D26" s="134"/>
      <c r="F26" s="134" t="s">
        <v>377</v>
      </c>
      <c r="G26" s="134"/>
      <c r="H26" s="134"/>
      <c r="I26" s="134"/>
      <c r="J26" s="134"/>
      <c r="K26" s="134"/>
      <c r="L26" s="134"/>
      <c r="M26" s="101"/>
      <c r="N26" s="101"/>
      <c r="O26" s="101"/>
      <c r="P26" s="101"/>
      <c r="Q26" s="101"/>
      <c r="R26" s="101"/>
      <c r="S26" s="101"/>
      <c r="T26" s="101"/>
      <c r="U26" s="101"/>
      <c r="V26" s="101"/>
      <c r="W26" s="99"/>
    </row>
    <row r="27" spans="1:23" s="7" customFormat="1" x14ac:dyDescent="0.15">
      <c r="W27" s="99"/>
    </row>
    <row r="28" spans="1:23" s="7" customFormat="1" x14ac:dyDescent="0.15">
      <c r="A28" s="100">
        <v>1.2</v>
      </c>
      <c r="B28" s="7" t="s">
        <v>378</v>
      </c>
      <c r="F28" s="7" t="s">
        <v>406</v>
      </c>
      <c r="W28" s="99"/>
    </row>
    <row r="29" spans="1:23" s="7" customFormat="1" x14ac:dyDescent="0.15">
      <c r="W29" s="99"/>
    </row>
    <row r="30" spans="1:23" s="7" customFormat="1" x14ac:dyDescent="0.15">
      <c r="A30" s="100">
        <v>1.3</v>
      </c>
      <c r="B30" s="7" t="s">
        <v>62</v>
      </c>
      <c r="F30" s="7" t="s">
        <v>381</v>
      </c>
      <c r="W30" s="99"/>
    </row>
    <row r="31" spans="1:23" s="7" customFormat="1" x14ac:dyDescent="0.15">
      <c r="W31" s="99"/>
    </row>
    <row r="32" spans="1:23" s="7" customFormat="1" x14ac:dyDescent="0.15">
      <c r="A32" s="100">
        <v>1.4</v>
      </c>
      <c r="B32" s="7" t="s">
        <v>66</v>
      </c>
      <c r="F32" s="7" t="s">
        <v>407</v>
      </c>
      <c r="W32" s="99"/>
    </row>
    <row r="33" spans="1:23" s="7" customFormat="1" x14ac:dyDescent="0.15">
      <c r="W33" s="99"/>
    </row>
    <row r="34" spans="1:23" s="7" customFormat="1" x14ac:dyDescent="0.15">
      <c r="A34" s="100">
        <v>1.5</v>
      </c>
      <c r="B34" s="7" t="s">
        <v>65</v>
      </c>
      <c r="F34" s="7" t="s">
        <v>379</v>
      </c>
      <c r="W34" s="99"/>
    </row>
    <row r="39" spans="1:23" ht="12.75" x14ac:dyDescent="0.2">
      <c r="A39" s="132"/>
      <c r="B39" s="132"/>
      <c r="C39" s="132"/>
      <c r="D39" s="132"/>
      <c r="E39" s="132"/>
      <c r="F39" s="132"/>
      <c r="G39" s="132"/>
      <c r="H39" s="132"/>
      <c r="I39" s="132"/>
      <c r="J39" s="132"/>
      <c r="K39" s="132"/>
      <c r="L39" s="132"/>
      <c r="M39" s="21"/>
      <c r="N39" s="21"/>
      <c r="O39" s="21"/>
      <c r="P39" s="21"/>
      <c r="Q39" s="21"/>
      <c r="R39" s="21"/>
      <c r="S39" s="21"/>
      <c r="T39" s="21"/>
      <c r="U39" s="21"/>
      <c r="V39" s="21"/>
    </row>
    <row r="40" spans="1:23" x14ac:dyDescent="0.15">
      <c r="A40" s="35" t="s">
        <v>23</v>
      </c>
      <c r="B40" s="21"/>
      <c r="C40" s="21"/>
      <c r="D40" s="21"/>
      <c r="E40" s="21"/>
      <c r="F40" s="131" t="s">
        <v>61</v>
      </c>
      <c r="G40" s="131"/>
      <c r="H40" s="131"/>
      <c r="I40" s="131"/>
      <c r="J40" s="131"/>
      <c r="K40" s="131"/>
      <c r="L40" s="131"/>
      <c r="M40" s="21"/>
      <c r="N40" s="21"/>
      <c r="O40" s="21"/>
      <c r="P40" s="21"/>
      <c r="Q40" s="21"/>
      <c r="R40" s="21"/>
      <c r="S40" s="21"/>
      <c r="T40" s="21"/>
      <c r="U40" s="21"/>
      <c r="V40" s="21"/>
    </row>
    <row r="41" spans="1:23" ht="31.5" x14ac:dyDescent="0.15">
      <c r="A41" s="19" t="s">
        <v>22</v>
      </c>
      <c r="B41" s="9" t="s">
        <v>144</v>
      </c>
      <c r="C41" s="9" t="s">
        <v>397</v>
      </c>
      <c r="D41" s="21"/>
      <c r="E41" s="21"/>
      <c r="F41" s="21"/>
      <c r="G41" s="21"/>
      <c r="H41" s="21"/>
      <c r="I41" s="21"/>
      <c r="J41" s="21"/>
      <c r="K41" s="21"/>
      <c r="L41" s="21"/>
      <c r="M41" s="21"/>
      <c r="N41" s="21"/>
      <c r="O41" s="21"/>
      <c r="P41" s="21"/>
      <c r="Q41" s="21"/>
      <c r="R41" s="21"/>
      <c r="S41" s="21"/>
      <c r="T41" s="21"/>
      <c r="U41" s="21"/>
      <c r="V41" s="21"/>
    </row>
    <row r="42" spans="1:23" x14ac:dyDescent="0.15">
      <c r="A42" s="19"/>
      <c r="B42" s="19"/>
      <c r="C42" s="21"/>
      <c r="D42" s="21"/>
      <c r="E42" s="21"/>
      <c r="F42" s="21"/>
      <c r="G42" s="21"/>
      <c r="H42" s="21"/>
      <c r="I42" s="21"/>
      <c r="J42" s="21"/>
      <c r="K42" s="21"/>
      <c r="L42" s="21"/>
      <c r="M42" s="21"/>
      <c r="N42" s="21"/>
      <c r="O42" s="21"/>
      <c r="P42" s="21"/>
      <c r="Q42" s="21"/>
      <c r="R42" s="21"/>
      <c r="S42" s="21"/>
      <c r="T42" s="21"/>
      <c r="U42" s="21"/>
      <c r="V42" s="21"/>
    </row>
    <row r="43" spans="1:23" x14ac:dyDescent="0.15">
      <c r="A43" s="8">
        <f>+A595</f>
        <v>2</v>
      </c>
      <c r="B43" s="8" t="s">
        <v>78</v>
      </c>
      <c r="C43" s="36">
        <f>+J595</f>
        <v>208233</v>
      </c>
      <c r="D43" s="21"/>
      <c r="E43" s="21"/>
      <c r="F43" s="37"/>
      <c r="G43" s="21"/>
      <c r="H43" s="21"/>
      <c r="I43" s="21"/>
      <c r="J43" s="21"/>
      <c r="K43" s="21"/>
      <c r="L43" s="21"/>
      <c r="M43" s="21"/>
      <c r="N43" s="21"/>
      <c r="O43" s="21"/>
      <c r="P43" s="21"/>
      <c r="Q43" s="21"/>
      <c r="R43" s="21"/>
      <c r="S43" s="21"/>
      <c r="T43" s="21"/>
      <c r="U43" s="21"/>
      <c r="V43" s="21"/>
    </row>
    <row r="44" spans="1:23" x14ac:dyDescent="0.15">
      <c r="A44" s="8">
        <f t="shared" ref="A44:A55" si="0">+A596</f>
        <v>3</v>
      </c>
      <c r="B44" s="8" t="s">
        <v>58</v>
      </c>
      <c r="C44" s="38">
        <f>+J596</f>
        <v>18231</v>
      </c>
      <c r="D44" s="21"/>
      <c r="E44" s="21"/>
      <c r="F44" s="37"/>
      <c r="G44" s="21"/>
      <c r="H44" s="21"/>
      <c r="I44" s="21"/>
      <c r="J44" s="21"/>
      <c r="K44" s="21"/>
      <c r="L44" s="21"/>
      <c r="M44" s="21"/>
      <c r="N44" s="21"/>
      <c r="O44" s="21"/>
      <c r="P44" s="21"/>
      <c r="Q44" s="21"/>
      <c r="R44" s="21"/>
      <c r="S44" s="21"/>
      <c r="T44" s="21"/>
      <c r="U44" s="21"/>
      <c r="V44" s="21"/>
    </row>
    <row r="45" spans="1:23" x14ac:dyDescent="0.15">
      <c r="A45" s="8">
        <f t="shared" si="0"/>
        <v>4</v>
      </c>
      <c r="B45" s="8" t="s">
        <v>140</v>
      </c>
      <c r="C45" s="38">
        <f>+J597</f>
        <v>337091</v>
      </c>
      <c r="D45" s="21"/>
      <c r="E45" s="21"/>
      <c r="F45" s="37"/>
      <c r="G45" s="21"/>
      <c r="H45" s="21"/>
      <c r="I45" s="21"/>
      <c r="J45" s="21"/>
      <c r="K45" s="21"/>
      <c r="L45" s="21"/>
      <c r="M45" s="21"/>
      <c r="N45" s="21"/>
      <c r="O45" s="21"/>
      <c r="P45" s="21"/>
      <c r="Q45" s="21"/>
      <c r="R45" s="21"/>
      <c r="S45" s="21"/>
      <c r="T45" s="21"/>
      <c r="U45" s="21"/>
      <c r="V45" s="21"/>
    </row>
    <row r="46" spans="1:23" x14ac:dyDescent="0.15">
      <c r="A46" s="8">
        <f t="shared" si="0"/>
        <v>5</v>
      </c>
      <c r="B46" s="8" t="s">
        <v>179</v>
      </c>
      <c r="C46" s="38">
        <f>+J598</f>
        <v>12647</v>
      </c>
      <c r="D46" s="21"/>
      <c r="E46" s="21"/>
      <c r="F46" s="37"/>
      <c r="G46" s="21"/>
      <c r="H46" s="21"/>
      <c r="I46" s="21"/>
      <c r="J46" s="21"/>
      <c r="K46" s="21"/>
      <c r="L46" s="21"/>
      <c r="M46" s="21"/>
      <c r="N46" s="21"/>
      <c r="O46" s="21"/>
      <c r="P46" s="21"/>
      <c r="Q46" s="21"/>
      <c r="R46" s="21"/>
      <c r="S46" s="21"/>
      <c r="T46" s="21"/>
      <c r="U46" s="21"/>
      <c r="V46" s="21"/>
    </row>
    <row r="47" spans="1:23" x14ac:dyDescent="0.15">
      <c r="A47" s="8">
        <f t="shared" si="0"/>
        <v>6</v>
      </c>
      <c r="B47" s="8" t="str">
        <f>B$599</f>
        <v>1031 PUBLIC WORKS BOARD</v>
      </c>
      <c r="C47" s="38">
        <f>J599</f>
        <v>-1786</v>
      </c>
      <c r="D47" s="21"/>
      <c r="E47" s="21"/>
      <c r="F47" s="37"/>
      <c r="G47" s="21"/>
      <c r="H47" s="21"/>
      <c r="I47" s="21"/>
      <c r="J47" s="21"/>
      <c r="K47" s="21"/>
      <c r="L47" s="21"/>
      <c r="M47" s="21"/>
      <c r="N47" s="21"/>
      <c r="O47" s="21"/>
      <c r="P47" s="21"/>
      <c r="Q47" s="21"/>
      <c r="R47" s="21"/>
      <c r="S47" s="21"/>
      <c r="T47" s="21"/>
      <c r="U47" s="21"/>
      <c r="V47" s="21"/>
    </row>
    <row r="48" spans="1:23" x14ac:dyDescent="0.15">
      <c r="A48" s="8">
        <f t="shared" si="0"/>
        <v>7</v>
      </c>
      <c r="B48" s="8" t="str">
        <f>B$600</f>
        <v>1033 AG WORKERS COMP FRAUD</v>
      </c>
      <c r="C48" s="38">
        <f t="shared" ref="C48:C55" si="1">J600</f>
        <v>346982</v>
      </c>
      <c r="D48" s="21"/>
      <c r="E48" s="21"/>
      <c r="F48" s="39"/>
      <c r="G48" s="21"/>
      <c r="H48" s="21"/>
      <c r="I48" s="21"/>
      <c r="J48" s="21"/>
      <c r="K48" s="21"/>
      <c r="L48" s="21"/>
      <c r="M48" s="21"/>
      <c r="N48" s="21"/>
      <c r="O48" s="21"/>
      <c r="P48" s="21"/>
      <c r="Q48" s="21"/>
      <c r="R48" s="21"/>
      <c r="S48" s="21"/>
      <c r="T48" s="21"/>
      <c r="U48" s="21"/>
      <c r="V48" s="21"/>
    </row>
    <row r="49" spans="1:22" x14ac:dyDescent="0.15">
      <c r="A49" s="8">
        <f t="shared" si="0"/>
        <v>8</v>
      </c>
      <c r="B49" s="8" t="str">
        <f>B$601</f>
        <v>1036 AG CRIME PREVENT</v>
      </c>
      <c r="C49" s="38">
        <f t="shared" si="1"/>
        <v>26393</v>
      </c>
      <c r="D49" s="21"/>
      <c r="E49" s="21"/>
      <c r="F49" s="39"/>
      <c r="G49" s="21"/>
      <c r="H49" s="21"/>
      <c r="I49" s="21"/>
      <c r="J49" s="21"/>
      <c r="K49" s="21"/>
      <c r="L49" s="21"/>
      <c r="M49" s="21"/>
      <c r="N49" s="21"/>
      <c r="O49" s="21"/>
      <c r="P49" s="21"/>
      <c r="Q49" s="21"/>
      <c r="R49" s="21"/>
      <c r="S49" s="21"/>
      <c r="T49" s="21"/>
      <c r="U49" s="21"/>
      <c r="V49" s="21"/>
    </row>
    <row r="50" spans="1:22" x14ac:dyDescent="0.15">
      <c r="A50" s="8">
        <f t="shared" si="0"/>
        <v>9</v>
      </c>
      <c r="B50" s="8" t="str">
        <f>B$602</f>
        <v>1037 AG MEDICAID FRAUD</v>
      </c>
      <c r="C50" s="38">
        <f t="shared" si="1"/>
        <v>182009</v>
      </c>
      <c r="D50" s="21"/>
      <c r="E50" s="21"/>
      <c r="F50" s="39"/>
      <c r="G50" s="21"/>
      <c r="H50" s="21"/>
      <c r="I50" s="21"/>
      <c r="J50" s="21"/>
      <c r="K50" s="21"/>
      <c r="L50" s="21"/>
      <c r="M50" s="21"/>
      <c r="N50" s="21"/>
      <c r="O50" s="21"/>
      <c r="P50" s="21"/>
      <c r="Q50" s="21"/>
      <c r="R50" s="21"/>
      <c r="S50" s="21"/>
      <c r="T50" s="21"/>
      <c r="U50" s="21"/>
      <c r="V50" s="21"/>
    </row>
    <row r="51" spans="1:22" x14ac:dyDescent="0.15">
      <c r="A51" s="8">
        <f t="shared" si="0"/>
        <v>10</v>
      </c>
      <c r="B51" s="8" t="str">
        <f>B$603</f>
        <v>1038 AG CONSUMER PROT</v>
      </c>
      <c r="C51" s="38">
        <f t="shared" si="1"/>
        <v>197187</v>
      </c>
      <c r="D51" s="21"/>
      <c r="E51" s="21"/>
      <c r="F51" s="39"/>
      <c r="G51" s="21"/>
      <c r="H51" s="21"/>
      <c r="I51" s="21"/>
      <c r="J51" s="21"/>
      <c r="K51" s="21"/>
      <c r="L51" s="21"/>
      <c r="M51" s="21"/>
      <c r="N51" s="21"/>
      <c r="O51" s="21"/>
      <c r="P51" s="21"/>
      <c r="Q51" s="21"/>
      <c r="R51" s="21"/>
      <c r="S51" s="21"/>
      <c r="T51" s="21"/>
      <c r="U51" s="21"/>
      <c r="V51" s="21"/>
    </row>
    <row r="52" spans="1:22" x14ac:dyDescent="0.15">
      <c r="A52" s="8">
        <f t="shared" si="0"/>
        <v>11</v>
      </c>
      <c r="B52" s="8" t="str">
        <f>B$604</f>
        <v>1041 PROS ATTORNEY</v>
      </c>
      <c r="C52" s="38">
        <f t="shared" si="1"/>
        <v>10704</v>
      </c>
      <c r="D52" s="21"/>
      <c r="E52" s="21"/>
      <c r="F52" s="39"/>
      <c r="G52" s="21"/>
      <c r="H52" s="21"/>
      <c r="I52" s="21"/>
      <c r="J52" s="21"/>
      <c r="K52" s="21"/>
      <c r="L52" s="21"/>
      <c r="M52" s="21"/>
      <c r="N52" s="21"/>
      <c r="O52" s="21"/>
      <c r="P52" s="21"/>
      <c r="Q52" s="21"/>
      <c r="R52" s="21"/>
      <c r="S52" s="21"/>
      <c r="T52" s="21"/>
      <c r="U52" s="21"/>
      <c r="V52" s="21"/>
    </row>
    <row r="53" spans="1:22" x14ac:dyDescent="0.15">
      <c r="A53" s="8">
        <f t="shared" si="0"/>
        <v>12</v>
      </c>
      <c r="B53" s="8" t="str">
        <f>B$605</f>
        <v>1042 AG VICTIMS DOM VIOL</v>
      </c>
      <c r="C53" s="38">
        <f t="shared" si="1"/>
        <v>6872</v>
      </c>
      <c r="D53" s="21"/>
      <c r="E53" s="21"/>
      <c r="F53" s="39"/>
      <c r="G53" s="21"/>
      <c r="H53" s="21"/>
      <c r="I53" s="21"/>
      <c r="J53" s="21"/>
      <c r="K53" s="21"/>
      <c r="L53" s="21"/>
      <c r="M53" s="21"/>
      <c r="N53" s="21"/>
      <c r="O53" s="21"/>
      <c r="P53" s="21"/>
      <c r="Q53" s="21"/>
      <c r="R53" s="21"/>
      <c r="S53" s="21"/>
      <c r="T53" s="21"/>
      <c r="U53" s="21"/>
      <c r="V53" s="21"/>
    </row>
    <row r="54" spans="1:22" x14ac:dyDescent="0.15">
      <c r="A54" s="8">
        <f t="shared" si="0"/>
        <v>13</v>
      </c>
      <c r="B54" s="8" t="str">
        <f>B$606</f>
        <v>1348 AG TORT CLAIMS</v>
      </c>
      <c r="C54" s="38">
        <f t="shared" si="1"/>
        <v>11928</v>
      </c>
      <c r="D54" s="21"/>
      <c r="E54" s="21"/>
      <c r="F54" s="39"/>
      <c r="G54" s="21"/>
      <c r="H54" s="21"/>
      <c r="I54" s="21"/>
      <c r="J54" s="21"/>
      <c r="K54" s="21"/>
      <c r="L54" s="21"/>
      <c r="M54" s="21"/>
      <c r="N54" s="21"/>
      <c r="O54" s="21"/>
      <c r="P54" s="21"/>
      <c r="Q54" s="21"/>
      <c r="R54" s="21"/>
      <c r="S54" s="21"/>
      <c r="T54" s="21"/>
      <c r="U54" s="21"/>
      <c r="V54" s="21"/>
    </row>
    <row r="55" spans="1:22" x14ac:dyDescent="0.15">
      <c r="A55" s="120">
        <f t="shared" si="0"/>
        <v>13.5</v>
      </c>
      <c r="B55" s="8" t="str">
        <f>B$607</f>
        <v>1045 MULTISTATE MORTGAGE SETTLEMENT</v>
      </c>
      <c r="C55" s="38">
        <f t="shared" si="1"/>
        <v>37214</v>
      </c>
      <c r="D55" s="21"/>
      <c r="E55" s="21"/>
      <c r="F55" s="39"/>
      <c r="G55" s="21"/>
      <c r="H55" s="21"/>
      <c r="I55" s="21"/>
      <c r="J55" s="21"/>
      <c r="K55" s="21"/>
      <c r="L55" s="21"/>
      <c r="M55" s="21"/>
      <c r="N55" s="21"/>
      <c r="O55" s="21"/>
      <c r="P55" s="21"/>
      <c r="Q55" s="21"/>
      <c r="R55" s="21"/>
      <c r="S55" s="21"/>
      <c r="T55" s="21"/>
      <c r="U55" s="21"/>
      <c r="V55" s="21"/>
    </row>
    <row r="56" spans="1:22" x14ac:dyDescent="0.15">
      <c r="C56" s="38"/>
      <c r="D56" s="21"/>
      <c r="E56" s="21"/>
      <c r="F56" s="39"/>
      <c r="G56" s="21"/>
      <c r="H56" s="21"/>
      <c r="I56" s="21"/>
      <c r="J56" s="21"/>
      <c r="K56" s="21"/>
      <c r="L56" s="21"/>
      <c r="M56" s="21"/>
      <c r="N56" s="21"/>
      <c r="O56" s="21"/>
      <c r="P56" s="21"/>
      <c r="Q56" s="21"/>
      <c r="R56" s="21"/>
      <c r="S56" s="21"/>
      <c r="T56" s="21"/>
      <c r="U56" s="21"/>
      <c r="V56" s="21"/>
    </row>
    <row r="57" spans="1:22" x14ac:dyDescent="0.15">
      <c r="A57" s="8">
        <f t="shared" ref="A57:B81" si="2">A609</f>
        <v>14</v>
      </c>
      <c r="B57" s="8" t="str">
        <f t="shared" si="2"/>
        <v>1000 GOVERNOR</v>
      </c>
      <c r="C57" s="38">
        <f>J609</f>
        <v>-15021</v>
      </c>
      <c r="D57" s="21"/>
      <c r="E57" s="21"/>
      <c r="F57" s="39"/>
      <c r="G57" s="21"/>
      <c r="H57" s="21"/>
      <c r="I57" s="21"/>
      <c r="J57" s="21"/>
      <c r="K57" s="21"/>
      <c r="L57" s="21"/>
      <c r="M57" s="21"/>
      <c r="N57" s="21"/>
      <c r="O57" s="21"/>
      <c r="P57" s="21"/>
      <c r="Q57" s="21"/>
      <c r="R57" s="21"/>
      <c r="S57" s="21"/>
      <c r="T57" s="21"/>
      <c r="U57" s="21"/>
      <c r="V57" s="21"/>
    </row>
    <row r="58" spans="1:22" x14ac:dyDescent="0.15">
      <c r="A58" s="8">
        <f t="shared" ref="A58:A82" si="3">A610</f>
        <v>15</v>
      </c>
      <c r="B58" s="8" t="str">
        <f t="shared" si="2"/>
        <v>1003 CONS HEALTH</v>
      </c>
      <c r="C58" s="38">
        <f t="shared" ref="C58:C63" si="4">J610</f>
        <v>-4010</v>
      </c>
      <c r="D58" s="21"/>
      <c r="E58" s="21"/>
      <c r="F58" s="39"/>
      <c r="G58" s="21"/>
      <c r="H58" s="21"/>
      <c r="I58" s="21"/>
      <c r="J58" s="21"/>
      <c r="K58" s="21"/>
      <c r="L58" s="21"/>
      <c r="M58" s="21"/>
      <c r="N58" s="21"/>
      <c r="O58" s="21"/>
      <c r="P58" s="21"/>
      <c r="Q58" s="21"/>
      <c r="R58" s="21"/>
      <c r="S58" s="21"/>
      <c r="T58" s="21"/>
      <c r="U58" s="21"/>
      <c r="V58" s="21"/>
    </row>
    <row r="59" spans="1:22" x14ac:dyDescent="0.15">
      <c r="A59" s="8">
        <f t="shared" si="3"/>
        <v>16</v>
      </c>
      <c r="B59" s="8" t="str">
        <f t="shared" si="2"/>
        <v>1005 AGENCY FOR NUCLEAR</v>
      </c>
      <c r="C59" s="38">
        <f t="shared" si="4"/>
        <v>79182</v>
      </c>
      <c r="D59" s="21"/>
      <c r="E59" s="21"/>
      <c r="F59" s="39"/>
      <c r="G59" s="21"/>
      <c r="H59" s="21"/>
      <c r="I59" s="21"/>
      <c r="J59" s="21"/>
      <c r="K59" s="21"/>
      <c r="L59" s="21"/>
      <c r="M59" s="21"/>
      <c r="N59" s="21"/>
      <c r="O59" s="21"/>
      <c r="P59" s="21"/>
      <c r="Q59" s="21"/>
      <c r="R59" s="21"/>
      <c r="S59" s="21"/>
      <c r="T59" s="21"/>
      <c r="U59" s="21"/>
      <c r="V59" s="21"/>
    </row>
    <row r="60" spans="1:22" x14ac:dyDescent="0.15">
      <c r="A60" s="8">
        <f t="shared" si="3"/>
        <v>17</v>
      </c>
      <c r="B60" s="8" t="str">
        <f t="shared" si="2"/>
        <v>1013 ATTNY INJRD WRKRS</v>
      </c>
      <c r="C60" s="38">
        <f t="shared" si="4"/>
        <v>8380</v>
      </c>
      <c r="D60" s="21"/>
      <c r="E60" s="21"/>
      <c r="F60" s="39"/>
      <c r="G60" s="21"/>
      <c r="H60" s="21"/>
      <c r="I60" s="21"/>
      <c r="J60" s="21"/>
      <c r="K60" s="21"/>
      <c r="L60" s="21"/>
      <c r="M60" s="21"/>
      <c r="N60" s="21"/>
      <c r="O60" s="21"/>
      <c r="P60" s="21"/>
      <c r="Q60" s="21"/>
      <c r="R60" s="21"/>
      <c r="S60" s="21"/>
      <c r="T60" s="21"/>
      <c r="U60" s="21"/>
      <c r="V60" s="21"/>
    </row>
    <row r="61" spans="1:22" x14ac:dyDescent="0.15">
      <c r="A61" s="8">
        <f t="shared" si="3"/>
        <v>18</v>
      </c>
      <c r="B61" s="8" t="str">
        <f t="shared" si="2"/>
        <v>1015 ADM HEARINGS &amp; APPEALS</v>
      </c>
      <c r="C61" s="38">
        <f t="shared" si="4"/>
        <v>6204</v>
      </c>
      <c r="D61" s="21"/>
      <c r="E61" s="21"/>
      <c r="F61" s="39"/>
      <c r="G61" s="21"/>
      <c r="H61" s="21"/>
      <c r="I61" s="21"/>
      <c r="J61" s="21"/>
      <c r="K61" s="21"/>
      <c r="L61" s="21"/>
      <c r="M61" s="21"/>
      <c r="N61" s="21"/>
      <c r="O61" s="21"/>
      <c r="P61" s="21"/>
      <c r="Q61" s="21"/>
      <c r="R61" s="21"/>
      <c r="S61" s="21"/>
      <c r="T61" s="21"/>
      <c r="U61" s="21"/>
      <c r="V61" s="21"/>
    </row>
    <row r="62" spans="1:22" x14ac:dyDescent="0.15">
      <c r="A62" s="8">
        <f t="shared" si="3"/>
        <v>19</v>
      </c>
      <c r="B62" s="8" t="str">
        <f t="shared" si="2"/>
        <v>1017 ADM DEFERRED COMP</v>
      </c>
      <c r="C62" s="38">
        <f t="shared" si="4"/>
        <v>52378</v>
      </c>
      <c r="D62" s="21"/>
      <c r="E62" s="21"/>
      <c r="F62" s="39"/>
      <c r="G62" s="21"/>
      <c r="H62" s="21"/>
      <c r="I62" s="21"/>
      <c r="J62" s="21"/>
      <c r="K62" s="21"/>
      <c r="L62" s="21"/>
      <c r="M62" s="21"/>
      <c r="N62" s="21"/>
      <c r="O62" s="21"/>
      <c r="P62" s="21"/>
      <c r="Q62" s="21"/>
      <c r="R62" s="21"/>
      <c r="S62" s="21"/>
      <c r="T62" s="21"/>
      <c r="U62" s="21"/>
      <c r="V62" s="21"/>
    </row>
    <row r="63" spans="1:22" x14ac:dyDescent="0.15">
      <c r="A63" s="8">
        <f t="shared" si="3"/>
        <v>20</v>
      </c>
      <c r="B63" s="8" t="str">
        <f t="shared" si="2"/>
        <v>1020 LT GOVERNOR</v>
      </c>
      <c r="C63" s="38">
        <f t="shared" si="4"/>
        <v>-47</v>
      </c>
      <c r="D63" s="21"/>
      <c r="E63" s="21"/>
      <c r="F63" s="39"/>
      <c r="G63" s="21"/>
      <c r="H63" s="21"/>
      <c r="I63" s="21"/>
      <c r="J63" s="21"/>
      <c r="K63" s="21"/>
      <c r="L63" s="21"/>
      <c r="M63" s="21"/>
      <c r="N63" s="21"/>
      <c r="O63" s="21"/>
      <c r="P63" s="21"/>
      <c r="Q63" s="21"/>
      <c r="R63" s="21"/>
      <c r="S63" s="21"/>
      <c r="T63" s="21"/>
      <c r="U63" s="21"/>
      <c r="V63" s="21"/>
    </row>
    <row r="64" spans="1:22" x14ac:dyDescent="0.15">
      <c r="A64" s="8">
        <f t="shared" si="3"/>
        <v>21</v>
      </c>
      <c r="B64" s="8" t="str">
        <f t="shared" si="2"/>
        <v>1050 SEC'Y STATE</v>
      </c>
      <c r="C64" s="38">
        <f t="shared" ref="C64:C82" si="5">J616</f>
        <v>199469</v>
      </c>
      <c r="D64" s="21"/>
      <c r="E64" s="21"/>
      <c r="F64" s="39"/>
      <c r="G64" s="21"/>
      <c r="H64" s="21"/>
      <c r="I64" s="21"/>
      <c r="J64" s="21"/>
      <c r="K64" s="21"/>
      <c r="L64" s="21"/>
      <c r="M64" s="21"/>
      <c r="N64" s="21"/>
      <c r="O64" s="21"/>
      <c r="P64" s="21"/>
      <c r="Q64" s="21"/>
      <c r="R64" s="21"/>
      <c r="S64" s="21"/>
      <c r="T64" s="21"/>
      <c r="U64" s="21"/>
      <c r="V64" s="21"/>
    </row>
    <row r="65" spans="1:22" x14ac:dyDescent="0.15">
      <c r="A65" s="8">
        <f t="shared" si="3"/>
        <v>22</v>
      </c>
      <c r="B65" s="8" t="str">
        <f t="shared" si="2"/>
        <v>1052 PUBLIC RECORDS</v>
      </c>
      <c r="C65" s="38">
        <f t="shared" si="5"/>
        <v>56967</v>
      </c>
      <c r="D65" s="21"/>
      <c r="E65" s="21"/>
      <c r="F65" s="39"/>
      <c r="G65" s="21"/>
      <c r="H65" s="21"/>
      <c r="I65" s="21"/>
      <c r="J65" s="21"/>
      <c r="K65" s="21"/>
      <c r="L65" s="21"/>
      <c r="M65" s="21"/>
      <c r="N65" s="21"/>
      <c r="O65" s="21"/>
      <c r="P65" s="21"/>
      <c r="Q65" s="21"/>
      <c r="R65" s="21"/>
      <c r="S65" s="21"/>
      <c r="T65" s="21"/>
      <c r="U65" s="21"/>
      <c r="V65" s="21"/>
    </row>
    <row r="66" spans="1:22" x14ac:dyDescent="0.15">
      <c r="A66" s="8">
        <f t="shared" si="3"/>
        <v>23</v>
      </c>
      <c r="B66" s="8" t="str">
        <f t="shared" si="2"/>
        <v>1080 TREASURY</v>
      </c>
      <c r="C66" s="38">
        <f t="shared" si="5"/>
        <v>149110</v>
      </c>
      <c r="D66" s="21"/>
      <c r="E66" s="21"/>
      <c r="F66" s="39"/>
      <c r="G66" s="21"/>
      <c r="H66" s="21"/>
      <c r="I66" s="21"/>
      <c r="J66" s="21"/>
      <c r="K66" s="21"/>
      <c r="L66" s="21"/>
      <c r="M66" s="21"/>
      <c r="N66" s="21"/>
      <c r="O66" s="21"/>
      <c r="P66" s="21"/>
      <c r="Q66" s="21"/>
      <c r="R66" s="21"/>
      <c r="S66" s="21"/>
      <c r="T66" s="21"/>
      <c r="U66" s="21"/>
      <c r="V66" s="21"/>
    </row>
    <row r="67" spans="1:22" x14ac:dyDescent="0.15">
      <c r="A67" s="8">
        <f t="shared" si="3"/>
        <v>24</v>
      </c>
      <c r="B67" s="8" t="str">
        <f t="shared" si="2"/>
        <v>1081 TREASURER HIGHER ED TUIT</v>
      </c>
      <c r="C67" s="38">
        <f t="shared" si="5"/>
        <v>0</v>
      </c>
      <c r="D67" s="21"/>
      <c r="E67" s="21"/>
      <c r="F67" s="39"/>
      <c r="G67" s="21"/>
      <c r="H67" s="21"/>
      <c r="I67" s="21"/>
      <c r="J67" s="21"/>
      <c r="K67" s="21"/>
      <c r="L67" s="21"/>
      <c r="M67" s="21"/>
      <c r="N67" s="21"/>
      <c r="O67" s="21"/>
      <c r="P67" s="21"/>
      <c r="Q67" s="21"/>
      <c r="R67" s="21"/>
      <c r="S67" s="21"/>
      <c r="T67" s="21"/>
      <c r="U67" s="21"/>
      <c r="V67" s="21"/>
    </row>
    <row r="68" spans="1:22" x14ac:dyDescent="0.15">
      <c r="A68" s="8">
        <f t="shared" si="3"/>
        <v>25</v>
      </c>
      <c r="B68" s="8" t="str">
        <f t="shared" si="2"/>
        <v>1088 MILLENNIUM SCHOLARSHP</v>
      </c>
      <c r="C68" s="38">
        <f t="shared" si="5"/>
        <v>0</v>
      </c>
      <c r="D68" s="21"/>
      <c r="E68" s="21"/>
      <c r="F68" s="39"/>
      <c r="G68" s="21"/>
      <c r="H68" s="21"/>
      <c r="I68" s="21"/>
      <c r="J68" s="21"/>
      <c r="K68" s="21"/>
      <c r="L68" s="21"/>
      <c r="M68" s="21"/>
      <c r="N68" s="21"/>
      <c r="O68" s="21"/>
      <c r="P68" s="21"/>
      <c r="Q68" s="21"/>
      <c r="R68" s="21"/>
      <c r="S68" s="21"/>
      <c r="T68" s="21"/>
      <c r="U68" s="21"/>
      <c r="V68" s="21"/>
    </row>
    <row r="69" spans="1:22" x14ac:dyDescent="0.15">
      <c r="A69" s="8">
        <f t="shared" si="3"/>
        <v>26</v>
      </c>
      <c r="B69" s="8" t="str">
        <f t="shared" si="2"/>
        <v>1130 CONTROLLER</v>
      </c>
      <c r="C69" s="38">
        <f t="shared" si="5"/>
        <v>546086</v>
      </c>
      <c r="D69" s="21"/>
      <c r="E69" s="21"/>
      <c r="F69" s="39"/>
      <c r="G69" s="21"/>
      <c r="H69" s="21"/>
      <c r="I69" s="21"/>
      <c r="J69" s="21"/>
      <c r="K69" s="21"/>
      <c r="L69" s="21"/>
      <c r="M69" s="21"/>
      <c r="N69" s="21"/>
      <c r="O69" s="21"/>
      <c r="P69" s="21"/>
      <c r="Q69" s="21"/>
      <c r="R69" s="21"/>
      <c r="S69" s="21"/>
      <c r="T69" s="21"/>
      <c r="U69" s="21"/>
      <c r="V69" s="21"/>
    </row>
    <row r="70" spans="1:22" x14ac:dyDescent="0.15">
      <c r="A70" s="8">
        <f t="shared" si="3"/>
        <v>27</v>
      </c>
      <c r="B70" s="8" t="str">
        <f t="shared" si="2"/>
        <v>1338 PUBLIC EMP BENEFIT</v>
      </c>
      <c r="C70" s="38">
        <f t="shared" si="5"/>
        <v>64861</v>
      </c>
      <c r="D70" s="21"/>
      <c r="E70" s="21"/>
      <c r="F70" s="39"/>
      <c r="G70" s="21"/>
      <c r="H70" s="21"/>
      <c r="I70" s="21"/>
      <c r="J70" s="21"/>
      <c r="K70" s="21"/>
      <c r="L70" s="21"/>
      <c r="M70" s="21"/>
      <c r="N70" s="21"/>
      <c r="O70" s="21"/>
      <c r="P70" s="21"/>
      <c r="Q70" s="21"/>
      <c r="R70" s="21"/>
      <c r="S70" s="21"/>
      <c r="T70" s="21"/>
      <c r="U70" s="21"/>
      <c r="V70" s="21"/>
    </row>
    <row r="71" spans="1:22" x14ac:dyDescent="0.15">
      <c r="A71" s="8">
        <f t="shared" si="3"/>
        <v>28</v>
      </c>
      <c r="B71" s="8" t="str">
        <f t="shared" si="2"/>
        <v>1340 ADM BUDGET AND PLANNING DIV</v>
      </c>
      <c r="C71" s="38">
        <f t="shared" si="5"/>
        <v>32086</v>
      </c>
      <c r="D71" s="21"/>
      <c r="E71" s="21"/>
      <c r="F71" s="39"/>
      <c r="G71" s="21"/>
      <c r="H71" s="21"/>
      <c r="I71" s="21"/>
      <c r="J71" s="21"/>
      <c r="K71" s="21"/>
      <c r="L71" s="21"/>
      <c r="M71" s="21"/>
      <c r="N71" s="21"/>
      <c r="O71" s="21"/>
      <c r="P71" s="21"/>
      <c r="Q71" s="21"/>
      <c r="R71" s="21"/>
      <c r="S71" s="21"/>
      <c r="T71" s="21"/>
      <c r="U71" s="21"/>
      <c r="V71" s="21"/>
    </row>
    <row r="72" spans="1:22" x14ac:dyDescent="0.15">
      <c r="A72" s="8">
        <f t="shared" si="3"/>
        <v>29</v>
      </c>
      <c r="B72" s="8" t="str">
        <f t="shared" si="2"/>
        <v>1342 ADM INTERNAL AUDIT</v>
      </c>
      <c r="C72" s="38">
        <f t="shared" si="5"/>
        <v>-34363</v>
      </c>
      <c r="D72" s="21"/>
      <c r="E72" s="21"/>
      <c r="F72" s="39"/>
      <c r="G72" s="21"/>
      <c r="H72" s="21"/>
      <c r="I72" s="21"/>
      <c r="J72" s="21"/>
      <c r="K72" s="21"/>
      <c r="L72" s="21"/>
      <c r="M72" s="21"/>
      <c r="N72" s="21"/>
      <c r="O72" s="21"/>
      <c r="P72" s="21"/>
      <c r="Q72" s="21"/>
      <c r="R72" s="21"/>
      <c r="S72" s="21"/>
      <c r="T72" s="21"/>
      <c r="U72" s="21"/>
      <c r="V72" s="21"/>
    </row>
    <row r="73" spans="1:22" x14ac:dyDescent="0.15">
      <c r="A73" s="8">
        <f t="shared" si="3"/>
        <v>30</v>
      </c>
      <c r="B73" s="8" t="str">
        <f t="shared" si="2"/>
        <v>1343 ETHICS COMM</v>
      </c>
      <c r="C73" s="38">
        <f t="shared" si="5"/>
        <v>1933</v>
      </c>
      <c r="D73" s="21"/>
      <c r="E73" s="21"/>
      <c r="F73" s="39"/>
      <c r="G73" s="21"/>
      <c r="H73" s="21"/>
      <c r="I73" s="21"/>
      <c r="J73" s="21"/>
      <c r="K73" s="21"/>
      <c r="L73" s="21"/>
      <c r="M73" s="21"/>
      <c r="N73" s="21"/>
      <c r="O73" s="21"/>
      <c r="P73" s="21"/>
      <c r="Q73" s="21"/>
      <c r="R73" s="21"/>
      <c r="S73" s="21"/>
      <c r="T73" s="21"/>
      <c r="U73" s="21"/>
      <c r="V73" s="21"/>
    </row>
    <row r="74" spans="1:22" x14ac:dyDescent="0.15">
      <c r="A74" s="8">
        <f t="shared" si="3"/>
        <v>31</v>
      </c>
      <c r="B74" s="8" t="str">
        <f t="shared" si="2"/>
        <v>1349 ADM BLDG &amp; GRDS</v>
      </c>
      <c r="C74" s="38">
        <f t="shared" si="5"/>
        <v>-47755</v>
      </c>
      <c r="D74" s="21"/>
      <c r="E74" s="21"/>
      <c r="F74" s="39"/>
      <c r="G74" s="21"/>
      <c r="H74" s="21"/>
      <c r="I74" s="21"/>
      <c r="J74" s="21"/>
      <c r="K74" s="21"/>
      <c r="L74" s="21"/>
      <c r="M74" s="21"/>
      <c r="N74" s="21"/>
      <c r="O74" s="21"/>
      <c r="P74" s="21"/>
      <c r="Q74" s="21"/>
      <c r="R74" s="21"/>
      <c r="S74" s="21"/>
      <c r="T74" s="21"/>
      <c r="U74" s="21"/>
      <c r="V74" s="21"/>
    </row>
    <row r="75" spans="1:22" x14ac:dyDescent="0.15">
      <c r="A75" s="8">
        <f t="shared" si="3"/>
        <v>32</v>
      </c>
      <c r="B75" s="8" t="str">
        <f t="shared" si="2"/>
        <v>1352 RISK MANAGEMENT</v>
      </c>
      <c r="C75" s="38">
        <f t="shared" si="5"/>
        <v>18545</v>
      </c>
      <c r="D75" s="21"/>
      <c r="E75" s="21"/>
      <c r="F75" s="39"/>
      <c r="G75" s="21"/>
      <c r="H75" s="21"/>
      <c r="I75" s="21"/>
      <c r="J75" s="21"/>
      <c r="K75" s="21"/>
      <c r="L75" s="21"/>
      <c r="M75" s="21"/>
      <c r="N75" s="21"/>
      <c r="O75" s="21"/>
      <c r="P75" s="21"/>
      <c r="Q75" s="21"/>
      <c r="R75" s="21"/>
      <c r="S75" s="21"/>
      <c r="T75" s="21"/>
      <c r="U75" s="21"/>
      <c r="V75" s="21"/>
    </row>
    <row r="76" spans="1:22" x14ac:dyDescent="0.15">
      <c r="A76" s="8">
        <f t="shared" si="3"/>
        <v>33</v>
      </c>
      <c r="B76" s="8" t="str">
        <f t="shared" si="2"/>
        <v>1354 MOTOR POOL</v>
      </c>
      <c r="C76" s="38">
        <f t="shared" si="5"/>
        <v>2923</v>
      </c>
      <c r="D76" s="21"/>
      <c r="E76" s="21"/>
      <c r="F76" s="39"/>
      <c r="G76" s="21"/>
      <c r="H76" s="21"/>
      <c r="I76" s="21"/>
      <c r="J76" s="21"/>
      <c r="K76" s="21"/>
      <c r="L76" s="21"/>
      <c r="M76" s="21"/>
      <c r="N76" s="21"/>
      <c r="O76" s="21"/>
      <c r="P76" s="21"/>
      <c r="Q76" s="21"/>
      <c r="R76" s="21"/>
      <c r="S76" s="21"/>
      <c r="T76" s="21"/>
      <c r="U76" s="21"/>
      <c r="V76" s="21"/>
    </row>
    <row r="77" spans="1:22" x14ac:dyDescent="0.15">
      <c r="A77" s="8">
        <f t="shared" si="3"/>
        <v>34</v>
      </c>
      <c r="B77" s="8" t="str">
        <f t="shared" si="2"/>
        <v>1358 PURCHASING</v>
      </c>
      <c r="C77" s="38">
        <f t="shared" si="5"/>
        <v>199967</v>
      </c>
      <c r="D77" s="21"/>
      <c r="E77" s="21"/>
      <c r="F77" s="39"/>
      <c r="G77" s="21"/>
      <c r="H77" s="21"/>
      <c r="I77" s="21"/>
      <c r="J77" s="21"/>
      <c r="K77" s="21"/>
      <c r="L77" s="21"/>
      <c r="M77" s="21"/>
      <c r="N77" s="21"/>
      <c r="O77" s="21"/>
      <c r="P77" s="21"/>
      <c r="Q77" s="21"/>
      <c r="R77" s="21"/>
      <c r="S77" s="21"/>
      <c r="T77" s="21"/>
      <c r="U77" s="21"/>
      <c r="V77" s="21"/>
    </row>
    <row r="78" spans="1:22" x14ac:dyDescent="0.15">
      <c r="A78" s="8">
        <f t="shared" si="3"/>
        <v>35</v>
      </c>
      <c r="B78" s="8" t="str">
        <f t="shared" si="2"/>
        <v>1363 PERSONNEL</v>
      </c>
      <c r="C78" s="38">
        <f t="shared" si="5"/>
        <v>31405</v>
      </c>
      <c r="D78" s="21"/>
      <c r="E78" s="21"/>
      <c r="F78" s="39"/>
      <c r="G78" s="21"/>
      <c r="H78" s="21"/>
      <c r="I78" s="21"/>
      <c r="J78" s="21"/>
      <c r="K78" s="21"/>
      <c r="L78" s="21"/>
      <c r="M78" s="21"/>
      <c r="N78" s="21"/>
      <c r="O78" s="21"/>
      <c r="P78" s="21"/>
      <c r="Q78" s="21"/>
      <c r="R78" s="21"/>
      <c r="S78" s="21"/>
      <c r="T78" s="21"/>
      <c r="U78" s="21"/>
      <c r="V78" s="21"/>
    </row>
    <row r="79" spans="1:22" x14ac:dyDescent="0.15">
      <c r="A79" s="8">
        <f t="shared" si="3"/>
        <v>36</v>
      </c>
      <c r="B79" s="8" t="str">
        <f t="shared" si="2"/>
        <v>1371 ADM ADMIN SUPPORT</v>
      </c>
      <c r="C79" s="38">
        <f t="shared" si="5"/>
        <v>3863</v>
      </c>
      <c r="D79" s="21"/>
      <c r="E79" s="21"/>
      <c r="F79" s="39"/>
      <c r="G79" s="21"/>
      <c r="H79" s="21"/>
      <c r="I79" s="21"/>
      <c r="J79" s="21"/>
      <c r="K79" s="21"/>
      <c r="L79" s="21"/>
      <c r="M79" s="21"/>
      <c r="N79" s="21"/>
      <c r="O79" s="21"/>
      <c r="P79" s="21"/>
      <c r="Q79" s="21"/>
      <c r="R79" s="21"/>
      <c r="S79" s="21"/>
      <c r="T79" s="21"/>
      <c r="U79" s="21"/>
      <c r="V79" s="21"/>
    </row>
    <row r="80" spans="1:22" x14ac:dyDescent="0.15">
      <c r="A80" s="8">
        <f t="shared" si="3"/>
        <v>37</v>
      </c>
      <c r="B80" s="8" t="str">
        <f t="shared" si="2"/>
        <v>1373 DOIT ADMIN</v>
      </c>
      <c r="C80" s="38">
        <f t="shared" si="5"/>
        <v>10624</v>
      </c>
      <c r="D80" s="21"/>
      <c r="E80" s="21"/>
      <c r="F80" s="39"/>
      <c r="G80" s="21"/>
      <c r="H80" s="21"/>
      <c r="I80" s="21"/>
      <c r="J80" s="21"/>
      <c r="K80" s="21"/>
      <c r="L80" s="21"/>
      <c r="M80" s="21"/>
      <c r="N80" s="21"/>
      <c r="O80" s="21"/>
      <c r="P80" s="21"/>
      <c r="Q80" s="21"/>
      <c r="R80" s="21"/>
      <c r="S80" s="21"/>
      <c r="T80" s="21"/>
      <c r="U80" s="21"/>
      <c r="V80" s="21"/>
    </row>
    <row r="81" spans="1:24" x14ac:dyDescent="0.15">
      <c r="A81" s="8">
        <f t="shared" si="3"/>
        <v>38</v>
      </c>
      <c r="B81" s="8" t="str">
        <f t="shared" si="2"/>
        <v>1374 EMPL MNGMENT RELATIONS</v>
      </c>
      <c r="C81" s="38">
        <f t="shared" si="5"/>
        <v>85359</v>
      </c>
      <c r="D81" s="21"/>
      <c r="E81" s="21"/>
      <c r="F81" s="39"/>
      <c r="G81" s="21"/>
      <c r="H81" s="21"/>
      <c r="I81" s="21"/>
      <c r="J81" s="21"/>
      <c r="K81" s="21"/>
      <c r="L81" s="21"/>
      <c r="M81" s="21"/>
      <c r="N81" s="21"/>
      <c r="O81" s="21"/>
      <c r="P81" s="21"/>
      <c r="Q81" s="21"/>
      <c r="R81" s="21"/>
      <c r="S81" s="21"/>
      <c r="T81" s="21"/>
      <c r="U81" s="21"/>
      <c r="V81" s="21"/>
    </row>
    <row r="82" spans="1:24" x14ac:dyDescent="0.15">
      <c r="A82" s="8">
        <f t="shared" si="3"/>
        <v>39</v>
      </c>
      <c r="B82" s="8" t="s">
        <v>244</v>
      </c>
      <c r="C82" s="38">
        <f t="shared" si="5"/>
        <v>59813</v>
      </c>
      <c r="D82" s="21"/>
      <c r="E82" s="21"/>
      <c r="F82" s="39"/>
      <c r="G82" s="21"/>
      <c r="H82" s="21"/>
      <c r="I82" s="21"/>
      <c r="J82" s="21"/>
      <c r="K82" s="21"/>
      <c r="L82" s="21"/>
      <c r="M82" s="21"/>
      <c r="N82" s="21"/>
      <c r="O82" s="21"/>
      <c r="P82" s="21"/>
      <c r="Q82" s="21"/>
      <c r="R82" s="21"/>
      <c r="S82" s="21"/>
      <c r="T82" s="21"/>
      <c r="U82" s="21"/>
      <c r="V82" s="21"/>
    </row>
    <row r="83" spans="1:24" x14ac:dyDescent="0.15">
      <c r="C83" s="38"/>
      <c r="D83" s="21"/>
      <c r="E83" s="21"/>
      <c r="F83" s="39"/>
      <c r="G83" s="21"/>
      <c r="H83" s="21"/>
      <c r="I83" s="21"/>
      <c r="J83" s="21"/>
      <c r="K83" s="21"/>
      <c r="L83" s="21"/>
      <c r="M83" s="21"/>
      <c r="N83" s="21"/>
      <c r="O83" s="21"/>
      <c r="P83" s="21"/>
      <c r="Q83" s="21"/>
      <c r="R83" s="21"/>
      <c r="S83" s="21"/>
      <c r="T83" s="21"/>
      <c r="U83" s="21"/>
      <c r="V83" s="21"/>
    </row>
    <row r="84" spans="1:24" x14ac:dyDescent="0.15">
      <c r="A84" s="35" t="s">
        <v>23</v>
      </c>
      <c r="B84" s="21"/>
      <c r="C84" s="21"/>
      <c r="D84" s="21"/>
      <c r="E84" s="21"/>
      <c r="F84" s="131" t="s">
        <v>61</v>
      </c>
      <c r="G84" s="131"/>
      <c r="H84" s="131"/>
      <c r="I84" s="131"/>
      <c r="J84" s="131"/>
      <c r="K84" s="131"/>
      <c r="L84" s="131"/>
      <c r="M84" s="21"/>
      <c r="N84" s="21"/>
      <c r="O84" s="21"/>
      <c r="P84" s="21"/>
      <c r="Q84" s="21"/>
      <c r="R84" s="21"/>
      <c r="S84" s="21"/>
      <c r="T84" s="21"/>
      <c r="U84" s="21"/>
      <c r="V84" s="21"/>
    </row>
    <row r="85" spans="1:24" ht="31.5" x14ac:dyDescent="0.15">
      <c r="A85" s="19" t="s">
        <v>22</v>
      </c>
      <c r="B85" s="9" t="s">
        <v>144</v>
      </c>
      <c r="C85" s="9" t="str">
        <f>+C41</f>
        <v>FY 2015 Budget Allocation</v>
      </c>
      <c r="D85" s="21"/>
      <c r="E85" s="21"/>
      <c r="F85" s="21"/>
      <c r="G85" s="21"/>
      <c r="H85" s="21"/>
      <c r="I85" s="21"/>
      <c r="J85" s="21"/>
      <c r="K85" s="21"/>
      <c r="L85" s="21"/>
      <c r="M85" s="21"/>
      <c r="N85" s="21"/>
      <c r="O85" s="21"/>
      <c r="P85" s="21"/>
      <c r="Q85" s="21"/>
      <c r="R85" s="21"/>
      <c r="S85" s="21"/>
      <c r="T85" s="21"/>
      <c r="U85" s="21"/>
      <c r="V85" s="21"/>
    </row>
    <row r="86" spans="1:24" x14ac:dyDescent="0.15">
      <c r="C86" s="38"/>
      <c r="D86" s="21"/>
      <c r="E86" s="21"/>
      <c r="F86" s="39"/>
      <c r="G86" s="21"/>
      <c r="H86" s="21"/>
      <c r="I86" s="21"/>
      <c r="J86" s="21"/>
      <c r="K86" s="21"/>
      <c r="L86" s="21"/>
      <c r="M86" s="21"/>
      <c r="N86" s="21"/>
      <c r="O86" s="21"/>
      <c r="P86" s="21"/>
      <c r="Q86" s="21"/>
      <c r="R86" s="21"/>
      <c r="S86" s="21"/>
      <c r="T86" s="21"/>
      <c r="U86" s="21"/>
      <c r="V86" s="21"/>
    </row>
    <row r="87" spans="1:24" x14ac:dyDescent="0.15">
      <c r="A87" s="8">
        <f t="shared" ref="A87:B89" si="6">A640</f>
        <v>40</v>
      </c>
      <c r="B87" s="8" t="str">
        <f>B640</f>
        <v>1494 SUPREME COURT</v>
      </c>
      <c r="C87" s="38">
        <f>J640</f>
        <v>-232</v>
      </c>
      <c r="D87" s="21"/>
      <c r="E87" s="21"/>
      <c r="F87" s="39"/>
      <c r="G87" s="21"/>
      <c r="H87" s="21"/>
      <c r="I87" s="21"/>
      <c r="J87" s="21"/>
      <c r="K87" s="21"/>
      <c r="L87" s="21"/>
      <c r="M87" s="21"/>
      <c r="N87" s="21"/>
      <c r="O87" s="21"/>
      <c r="P87" s="21"/>
      <c r="Q87" s="21"/>
      <c r="R87" s="21"/>
      <c r="S87" s="21"/>
      <c r="T87" s="21"/>
      <c r="U87" s="21"/>
      <c r="V87" s="21"/>
    </row>
    <row r="88" spans="1:24" x14ac:dyDescent="0.15">
      <c r="A88" s="8">
        <f t="shared" ref="A88:A126" si="7">A641</f>
        <v>41</v>
      </c>
      <c r="B88" s="8" t="str">
        <f t="shared" si="6"/>
        <v>1526 ECON DEV COMM</v>
      </c>
      <c r="C88" s="38">
        <f t="shared" ref="C88:C105" si="8">J641</f>
        <v>85878</v>
      </c>
      <c r="D88" s="21"/>
      <c r="E88" s="21"/>
      <c r="F88" s="39"/>
      <c r="G88" s="21"/>
      <c r="H88" s="21"/>
      <c r="I88" s="21"/>
      <c r="J88" s="21"/>
      <c r="K88" s="21"/>
      <c r="L88" s="21"/>
      <c r="M88" s="21"/>
      <c r="N88" s="21"/>
      <c r="O88" s="21"/>
      <c r="P88" s="21"/>
      <c r="Q88" s="21"/>
      <c r="R88" s="21"/>
      <c r="S88" s="21"/>
      <c r="T88" s="21"/>
      <c r="U88" s="21"/>
      <c r="V88" s="21"/>
    </row>
    <row r="89" spans="1:24" x14ac:dyDescent="0.15">
      <c r="A89" s="8">
        <f t="shared" si="7"/>
        <v>42</v>
      </c>
      <c r="B89" s="8" t="str">
        <f t="shared" si="6"/>
        <v>1560 ADMIN PUBLIC WORK</v>
      </c>
      <c r="C89" s="38">
        <f t="shared" si="8"/>
        <v>174488</v>
      </c>
      <c r="D89" s="21"/>
      <c r="E89" s="21"/>
      <c r="F89" s="39"/>
      <c r="G89" s="21"/>
      <c r="H89" s="21"/>
      <c r="I89" s="21"/>
      <c r="J89" s="21"/>
      <c r="K89" s="21"/>
      <c r="L89" s="21"/>
      <c r="M89" s="21"/>
      <c r="N89" s="21"/>
      <c r="O89" s="21"/>
      <c r="P89" s="21"/>
      <c r="Q89" s="21"/>
      <c r="R89" s="21"/>
      <c r="S89" s="21"/>
      <c r="T89" s="21"/>
      <c r="U89" s="21"/>
      <c r="V89" s="21"/>
    </row>
    <row r="90" spans="1:24" x14ac:dyDescent="0.15">
      <c r="A90" s="8">
        <f t="shared" si="7"/>
        <v>43</v>
      </c>
      <c r="B90" s="8" t="str">
        <f>B643</f>
        <v>1562 PUBLIC WORKS INSPEC</v>
      </c>
      <c r="C90" s="38">
        <f t="shared" si="8"/>
        <v>0</v>
      </c>
      <c r="D90" s="21"/>
      <c r="E90" s="21"/>
      <c r="F90" s="39"/>
      <c r="G90" s="21"/>
      <c r="H90" s="21"/>
      <c r="I90" s="21"/>
      <c r="J90" s="21"/>
      <c r="K90" s="21"/>
      <c r="L90" s="21"/>
      <c r="M90" s="21"/>
      <c r="N90" s="21"/>
      <c r="O90" s="21"/>
      <c r="P90" s="21"/>
      <c r="Q90" s="21"/>
      <c r="R90" s="21"/>
      <c r="S90" s="21"/>
      <c r="T90" s="21"/>
      <c r="U90" s="21"/>
      <c r="V90" s="21"/>
    </row>
    <row r="91" spans="1:24" x14ac:dyDescent="0.15">
      <c r="A91" s="8">
        <f t="shared" si="7"/>
        <v>44</v>
      </c>
      <c r="B91" s="8" t="str">
        <f>B644</f>
        <v>2361 TAXATION</v>
      </c>
      <c r="C91" s="38">
        <f t="shared" si="8"/>
        <v>1284224</v>
      </c>
      <c r="D91" s="21"/>
      <c r="E91" s="21"/>
      <c r="F91" s="39"/>
      <c r="G91" s="21"/>
      <c r="H91" s="21"/>
      <c r="I91" s="21"/>
      <c r="J91" s="21"/>
      <c r="K91" s="21"/>
      <c r="L91" s="21"/>
      <c r="M91" s="21"/>
      <c r="N91" s="21"/>
      <c r="O91" s="21"/>
      <c r="P91" s="21"/>
      <c r="Q91" s="21"/>
      <c r="R91" s="21"/>
      <c r="S91" s="21"/>
      <c r="T91" s="21"/>
      <c r="U91" s="21"/>
      <c r="V91" s="21"/>
    </row>
    <row r="92" spans="1:24" x14ac:dyDescent="0.15">
      <c r="A92" s="8">
        <f t="shared" si="7"/>
        <v>45</v>
      </c>
      <c r="B92" s="8" t="str">
        <f>B645</f>
        <v>2560 VETERANS AFFAIRS</v>
      </c>
      <c r="C92" s="38">
        <f t="shared" si="8"/>
        <v>5624</v>
      </c>
      <c r="D92" s="21"/>
      <c r="E92" s="21"/>
      <c r="F92" s="37"/>
      <c r="G92" s="21"/>
      <c r="H92" s="21"/>
      <c r="I92" s="21"/>
      <c r="J92" s="21"/>
      <c r="K92" s="21"/>
      <c r="L92" s="21"/>
      <c r="W92" s="8"/>
    </row>
    <row r="93" spans="1:24" x14ac:dyDescent="0.15">
      <c r="A93" s="8">
        <f t="shared" si="7"/>
        <v>46</v>
      </c>
      <c r="B93" s="8" t="str">
        <f>B646</f>
        <v>2580 DETR EQUAL RIGHTS</v>
      </c>
      <c r="C93" s="38">
        <f t="shared" si="8"/>
        <v>100593</v>
      </c>
      <c r="D93" s="21"/>
      <c r="E93" s="21"/>
      <c r="F93" s="39"/>
      <c r="G93" s="21"/>
      <c r="H93" s="21"/>
      <c r="I93" s="21"/>
      <c r="J93" s="21"/>
      <c r="K93" s="21"/>
      <c r="L93" s="21"/>
      <c r="M93" s="19" t="s">
        <v>22</v>
      </c>
      <c r="P93" s="21"/>
      <c r="Q93" s="21"/>
      <c r="R93" s="40"/>
      <c r="S93" s="21"/>
      <c r="T93" s="21"/>
      <c r="U93" s="21"/>
      <c r="V93" s="21"/>
      <c r="W93" s="21"/>
      <c r="X93" s="21"/>
    </row>
    <row r="94" spans="1:24" x14ac:dyDescent="0.15">
      <c r="A94" s="8">
        <f t="shared" si="7"/>
        <v>47</v>
      </c>
      <c r="B94" s="8" t="str">
        <f t="shared" ref="B94:B105" si="9">B647</f>
        <v>2600 DHR INDIAN AFFAIRS</v>
      </c>
      <c r="C94" s="38">
        <f t="shared" si="8"/>
        <v>-144</v>
      </c>
      <c r="D94" s="21"/>
      <c r="E94" s="21"/>
      <c r="F94" s="39"/>
      <c r="G94" s="21"/>
      <c r="H94" s="21"/>
      <c r="I94" s="21"/>
      <c r="J94" s="21"/>
      <c r="K94" s="21"/>
      <c r="L94" s="21"/>
      <c r="M94" s="19" t="s">
        <v>22</v>
      </c>
      <c r="P94" s="21"/>
      <c r="Q94" s="21"/>
      <c r="R94" s="40"/>
      <c r="S94" s="21"/>
      <c r="T94" s="21"/>
      <c r="U94" s="21"/>
      <c r="V94" s="21"/>
      <c r="W94" s="21"/>
      <c r="X94" s="21"/>
    </row>
    <row r="95" spans="1:24" x14ac:dyDescent="0.15">
      <c r="A95" s="8">
        <f t="shared" si="7"/>
        <v>48</v>
      </c>
      <c r="B95" s="8" t="str">
        <f t="shared" si="9"/>
        <v>2615 COMM ON EDUC EXCELLENT</v>
      </c>
      <c r="C95" s="38">
        <f t="shared" si="8"/>
        <v>0</v>
      </c>
      <c r="D95" s="21"/>
      <c r="E95" s="21"/>
      <c r="F95" s="39"/>
      <c r="G95" s="21"/>
      <c r="H95" s="21"/>
      <c r="I95" s="21"/>
      <c r="J95" s="21"/>
      <c r="K95" s="21"/>
      <c r="L95" s="21"/>
      <c r="M95" s="19"/>
      <c r="P95" s="21"/>
      <c r="Q95" s="21"/>
      <c r="R95" s="40"/>
      <c r="S95" s="21"/>
      <c r="T95" s="21"/>
      <c r="U95" s="21"/>
      <c r="V95" s="21"/>
      <c r="W95" s="21"/>
      <c r="X95" s="21"/>
    </row>
    <row r="96" spans="1:24" x14ac:dyDescent="0.15">
      <c r="A96" s="8">
        <f t="shared" si="7"/>
        <v>49</v>
      </c>
      <c r="B96" s="8" t="str">
        <f t="shared" si="9"/>
        <v>2631 LEGISLATIVE COUNSEL</v>
      </c>
      <c r="C96" s="38">
        <f t="shared" si="8"/>
        <v>0</v>
      </c>
      <c r="D96" s="21"/>
      <c r="E96" s="21"/>
      <c r="F96" s="39"/>
      <c r="G96" s="21"/>
      <c r="H96" s="21"/>
      <c r="I96" s="21"/>
      <c r="J96" s="21"/>
      <c r="K96" s="21"/>
      <c r="L96" s="21"/>
      <c r="M96" s="21"/>
      <c r="N96" s="21"/>
      <c r="O96" s="21"/>
      <c r="P96" s="21"/>
      <c r="Q96" s="21"/>
      <c r="R96" s="21"/>
      <c r="S96" s="21"/>
      <c r="T96" s="21"/>
      <c r="U96" s="21"/>
      <c r="V96" s="21"/>
    </row>
    <row r="97" spans="1:22" x14ac:dyDescent="0.15">
      <c r="A97" s="8">
        <f t="shared" si="7"/>
        <v>50</v>
      </c>
      <c r="B97" s="8" t="str">
        <f t="shared" si="9"/>
        <v>2666 POST SEC ED</v>
      </c>
      <c r="C97" s="38">
        <f t="shared" si="8"/>
        <v>35901</v>
      </c>
      <c r="D97" s="21"/>
      <c r="E97" s="21"/>
      <c r="F97" s="39"/>
      <c r="G97" s="21"/>
      <c r="H97" s="21"/>
      <c r="I97" s="21"/>
      <c r="J97" s="21"/>
      <c r="K97" s="21"/>
      <c r="L97" s="21"/>
      <c r="M97" s="21"/>
      <c r="N97" s="21"/>
      <c r="O97" s="21"/>
      <c r="P97" s="21"/>
      <c r="Q97" s="21"/>
      <c r="R97" s="21"/>
      <c r="S97" s="21"/>
      <c r="T97" s="21"/>
      <c r="U97" s="21"/>
      <c r="V97" s="21"/>
    </row>
    <row r="98" spans="1:22" x14ac:dyDescent="0.15">
      <c r="A98" s="8">
        <f t="shared" si="7"/>
        <v>51</v>
      </c>
      <c r="B98" s="8" t="str">
        <f t="shared" si="9"/>
        <v>2673 DEPT OF EDUCATION</v>
      </c>
      <c r="C98" s="38">
        <f t="shared" si="8"/>
        <v>228101</v>
      </c>
      <c r="D98" s="21"/>
      <c r="E98" s="21"/>
      <c r="F98" s="39"/>
      <c r="G98" s="21"/>
      <c r="H98" s="21"/>
      <c r="I98" s="21"/>
      <c r="J98" s="21"/>
      <c r="K98" s="21"/>
      <c r="L98" s="21"/>
      <c r="M98" s="21"/>
      <c r="N98" s="21"/>
      <c r="O98" s="21"/>
      <c r="P98" s="21"/>
      <c r="Q98" s="21"/>
      <c r="R98" s="21"/>
      <c r="S98" s="21"/>
      <c r="T98" s="21"/>
      <c r="U98" s="21"/>
      <c r="V98" s="21"/>
    </row>
    <row r="99" spans="1:22" x14ac:dyDescent="0.15">
      <c r="A99" s="8">
        <f t="shared" si="7"/>
        <v>52</v>
      </c>
      <c r="B99" s="8" t="str">
        <f t="shared" si="9"/>
        <v>2720 NDE ED SUPPORT SVCS</v>
      </c>
      <c r="C99" s="38">
        <f t="shared" si="8"/>
        <v>0</v>
      </c>
      <c r="D99" s="21"/>
      <c r="E99" s="21"/>
      <c r="F99" s="39"/>
      <c r="G99" s="21"/>
      <c r="H99" s="21"/>
      <c r="I99" s="21"/>
      <c r="J99" s="21"/>
      <c r="K99" s="21"/>
      <c r="L99" s="21"/>
      <c r="M99" s="21"/>
      <c r="N99" s="21"/>
      <c r="O99" s="21"/>
      <c r="P99" s="21"/>
      <c r="Q99" s="21"/>
      <c r="R99" s="21"/>
      <c r="S99" s="21"/>
      <c r="T99" s="21"/>
      <c r="U99" s="21"/>
      <c r="V99" s="21"/>
    </row>
    <row r="100" spans="1:22" x14ac:dyDescent="0.15">
      <c r="A100" s="8">
        <f t="shared" si="7"/>
        <v>53</v>
      </c>
      <c r="B100" s="8" t="str">
        <f t="shared" si="9"/>
        <v>2892 CULTURAL AFF ADM</v>
      </c>
      <c r="C100" s="38">
        <f t="shared" si="8"/>
        <v>-12227</v>
      </c>
      <c r="D100" s="21"/>
      <c r="E100" s="21"/>
      <c r="F100" s="39"/>
      <c r="G100" s="21"/>
      <c r="H100" s="21"/>
      <c r="I100" s="21"/>
      <c r="J100" s="21"/>
      <c r="K100" s="21"/>
      <c r="L100" s="21"/>
      <c r="M100" s="21"/>
      <c r="N100" s="21"/>
      <c r="O100" s="21"/>
      <c r="P100" s="21"/>
      <c r="Q100" s="21"/>
      <c r="R100" s="21"/>
      <c r="S100" s="21"/>
      <c r="T100" s="21"/>
      <c r="U100" s="21"/>
      <c r="V100" s="21"/>
    </row>
    <row r="101" spans="1:22" x14ac:dyDescent="0.15">
      <c r="A101" s="8">
        <f t="shared" si="7"/>
        <v>54</v>
      </c>
      <c r="B101" s="8" t="str">
        <f t="shared" si="9"/>
        <v>2941 DCA MUSEUM &amp; HIST ADMIN</v>
      </c>
      <c r="C101" s="38">
        <f t="shared" si="8"/>
        <v>13251</v>
      </c>
      <c r="D101" s="21"/>
      <c r="E101" s="21"/>
      <c r="F101" s="39"/>
      <c r="G101" s="21"/>
      <c r="H101" s="21"/>
      <c r="I101" s="21"/>
      <c r="J101" s="21"/>
      <c r="K101" s="21"/>
      <c r="L101" s="21"/>
      <c r="M101" s="21"/>
      <c r="N101" s="21"/>
      <c r="O101" s="21"/>
      <c r="P101" s="21"/>
      <c r="Q101" s="21"/>
      <c r="R101" s="21"/>
      <c r="S101" s="21"/>
      <c r="T101" s="21"/>
      <c r="U101" s="21"/>
      <c r="V101" s="21"/>
    </row>
    <row r="102" spans="1:22" x14ac:dyDescent="0.15">
      <c r="A102" s="8">
        <f t="shared" si="7"/>
        <v>55</v>
      </c>
      <c r="B102" s="8" t="str">
        <f t="shared" si="9"/>
        <v>2979 NV ARTS COUNCIL</v>
      </c>
      <c r="C102" s="38">
        <f t="shared" si="8"/>
        <v>0</v>
      </c>
      <c r="D102" s="21"/>
      <c r="E102" s="21"/>
      <c r="F102" s="39"/>
      <c r="G102" s="21"/>
      <c r="H102" s="21"/>
      <c r="I102" s="21"/>
      <c r="J102" s="21"/>
      <c r="K102" s="21"/>
      <c r="L102" s="21"/>
      <c r="M102" s="21"/>
      <c r="N102" s="21"/>
      <c r="O102" s="21"/>
      <c r="P102" s="21"/>
      <c r="Q102" s="21"/>
      <c r="R102" s="21"/>
      <c r="S102" s="21"/>
      <c r="T102" s="21"/>
      <c r="U102" s="21"/>
      <c r="V102" s="21"/>
    </row>
    <row r="103" spans="1:22" x14ac:dyDescent="0.15">
      <c r="A103" s="8">
        <f t="shared" si="7"/>
        <v>56</v>
      </c>
      <c r="B103" s="8" t="str">
        <f t="shared" si="9"/>
        <v>2980 UNIV OF NEVADA, RENO</v>
      </c>
      <c r="C103" s="38">
        <f t="shared" si="8"/>
        <v>-731</v>
      </c>
      <c r="D103" s="21"/>
      <c r="E103" s="21"/>
      <c r="F103" s="39"/>
      <c r="G103" s="21"/>
      <c r="H103" s="21"/>
      <c r="I103" s="21"/>
      <c r="J103" s="21"/>
      <c r="K103" s="21"/>
      <c r="L103" s="21"/>
      <c r="M103" s="21"/>
      <c r="N103" s="21"/>
      <c r="O103" s="21"/>
      <c r="P103" s="21"/>
      <c r="Q103" s="21"/>
      <c r="R103" s="21"/>
      <c r="S103" s="21"/>
      <c r="T103" s="21"/>
      <c r="U103" s="21"/>
      <c r="V103" s="21"/>
    </row>
    <row r="104" spans="1:22" x14ac:dyDescent="0.15">
      <c r="A104" s="8">
        <f t="shared" si="7"/>
        <v>57</v>
      </c>
      <c r="B104" s="8" t="str">
        <f t="shared" si="9"/>
        <v>2987 UNLV</v>
      </c>
      <c r="C104" s="38">
        <f t="shared" si="8"/>
        <v>-78</v>
      </c>
      <c r="D104" s="21"/>
      <c r="E104" s="21"/>
      <c r="F104" s="39"/>
      <c r="G104" s="21"/>
      <c r="H104" s="21"/>
      <c r="I104" s="21"/>
      <c r="J104" s="21"/>
      <c r="K104" s="21"/>
      <c r="L104" s="21"/>
      <c r="M104" s="21"/>
      <c r="N104" s="21"/>
      <c r="O104" s="21"/>
      <c r="P104" s="21"/>
      <c r="Q104" s="21"/>
      <c r="R104" s="21"/>
      <c r="S104" s="21"/>
      <c r="T104" s="21"/>
      <c r="U104" s="21"/>
      <c r="V104" s="21"/>
    </row>
    <row r="105" spans="1:22" x14ac:dyDescent="0.15">
      <c r="A105" s="8">
        <f t="shared" si="7"/>
        <v>58</v>
      </c>
      <c r="B105" s="8" t="str">
        <f t="shared" si="9"/>
        <v>2995 WICHE</v>
      </c>
      <c r="C105" s="38">
        <f t="shared" si="8"/>
        <v>13591</v>
      </c>
      <c r="D105" s="21"/>
      <c r="E105" s="21"/>
      <c r="F105" s="39"/>
      <c r="G105" s="21"/>
      <c r="H105" s="21"/>
      <c r="I105" s="21"/>
      <c r="J105" s="21"/>
      <c r="K105" s="21"/>
      <c r="L105" s="21"/>
      <c r="M105" s="21"/>
      <c r="N105" s="21"/>
      <c r="O105" s="21"/>
      <c r="P105" s="21"/>
      <c r="Q105" s="21"/>
      <c r="R105" s="21"/>
      <c r="S105" s="21"/>
      <c r="T105" s="21"/>
      <c r="U105" s="21"/>
      <c r="V105" s="21"/>
    </row>
    <row r="106" spans="1:22" x14ac:dyDescent="0.15">
      <c r="A106" s="8">
        <f t="shared" si="7"/>
        <v>59</v>
      </c>
      <c r="B106" s="8" t="str">
        <f t="shared" ref="B106:B121" si="10">B659</f>
        <v>3012 WESTERN NEV COMM COLL</v>
      </c>
      <c r="C106" s="38">
        <f t="shared" ref="C106:C122" si="11">J659</f>
        <v>-156</v>
      </c>
      <c r="D106" s="21"/>
      <c r="E106" s="21"/>
      <c r="F106" s="39"/>
      <c r="G106" s="21"/>
      <c r="H106" s="21"/>
      <c r="I106" s="21"/>
      <c r="J106" s="21"/>
      <c r="K106" s="21"/>
      <c r="L106" s="21"/>
      <c r="M106" s="21"/>
      <c r="N106" s="21"/>
      <c r="O106" s="21"/>
      <c r="P106" s="21"/>
      <c r="Q106" s="21"/>
      <c r="R106" s="21"/>
      <c r="S106" s="21"/>
      <c r="T106" s="21"/>
      <c r="U106" s="21"/>
      <c r="V106" s="21"/>
    </row>
    <row r="107" spans="1:22" x14ac:dyDescent="0.15">
      <c r="A107" s="8">
        <f t="shared" si="7"/>
        <v>60</v>
      </c>
      <c r="B107" s="8" t="str">
        <f t="shared" si="10"/>
        <v>3018 TRUCKEE MEADOWS CC</v>
      </c>
      <c r="C107" s="38">
        <f t="shared" si="11"/>
        <v>0</v>
      </c>
      <c r="D107" s="21"/>
      <c r="E107" s="21"/>
      <c r="F107" s="39"/>
      <c r="G107" s="21"/>
      <c r="H107" s="21"/>
      <c r="I107" s="21"/>
      <c r="J107" s="21"/>
      <c r="K107" s="21"/>
      <c r="L107" s="21"/>
      <c r="M107" s="21"/>
      <c r="N107" s="21"/>
      <c r="O107" s="21"/>
      <c r="P107" s="21"/>
      <c r="Q107" s="21"/>
      <c r="R107" s="21"/>
      <c r="S107" s="21"/>
      <c r="T107" s="21"/>
      <c r="U107" s="21"/>
      <c r="V107" s="21"/>
    </row>
    <row r="108" spans="1:22" x14ac:dyDescent="0.15">
      <c r="A108" s="8">
        <f t="shared" si="7"/>
        <v>61</v>
      </c>
      <c r="B108" s="8" t="str">
        <f t="shared" si="10"/>
        <v>3101 HR RADIOLOGICAL HEALTH</v>
      </c>
      <c r="C108" s="38">
        <f t="shared" si="11"/>
        <v>0</v>
      </c>
      <c r="D108" s="21"/>
      <c r="E108" s="21"/>
      <c r="F108" s="39"/>
      <c r="G108" s="21"/>
      <c r="H108" s="21"/>
      <c r="I108" s="21"/>
      <c r="J108" s="21"/>
      <c r="K108" s="21"/>
      <c r="L108" s="21"/>
      <c r="M108" s="21"/>
      <c r="N108" s="21"/>
      <c r="O108" s="21"/>
      <c r="P108" s="21"/>
      <c r="Q108" s="21"/>
      <c r="R108" s="21"/>
      <c r="S108" s="21"/>
      <c r="T108" s="21"/>
      <c r="U108" s="21"/>
      <c r="V108" s="21"/>
    </row>
    <row r="109" spans="1:22" x14ac:dyDescent="0.15">
      <c r="A109" s="8">
        <f t="shared" si="7"/>
        <v>62</v>
      </c>
      <c r="B109" s="8" t="str">
        <f t="shared" si="10"/>
        <v>3140 AGING SERVICES DIV</v>
      </c>
      <c r="C109" s="38">
        <f t="shared" si="11"/>
        <v>-52510</v>
      </c>
      <c r="D109" s="21"/>
      <c r="E109" s="21"/>
      <c r="F109" s="39"/>
      <c r="G109" s="21"/>
      <c r="H109" s="21"/>
      <c r="I109" s="21"/>
      <c r="J109" s="21"/>
      <c r="K109" s="21"/>
      <c r="L109" s="21"/>
      <c r="M109" s="21"/>
      <c r="N109" s="21"/>
      <c r="O109" s="21"/>
      <c r="P109" s="21"/>
      <c r="Q109" s="21"/>
      <c r="R109" s="21"/>
      <c r="S109" s="21"/>
      <c r="T109" s="21"/>
      <c r="U109" s="21"/>
      <c r="V109" s="21"/>
    </row>
    <row r="110" spans="1:22" x14ac:dyDescent="0.15">
      <c r="A110" s="8">
        <f t="shared" si="7"/>
        <v>63</v>
      </c>
      <c r="B110" s="8" t="str">
        <f t="shared" si="10"/>
        <v>3143 HHS UNITY</v>
      </c>
      <c r="C110" s="38">
        <f t="shared" si="11"/>
        <v>0</v>
      </c>
      <c r="D110" s="21"/>
      <c r="E110" s="21"/>
      <c r="F110" s="39"/>
      <c r="G110" s="21"/>
      <c r="H110" s="21"/>
      <c r="I110" s="21"/>
      <c r="J110" s="21"/>
      <c r="K110" s="21"/>
      <c r="L110" s="21"/>
      <c r="M110" s="21"/>
      <c r="N110" s="21"/>
      <c r="O110" s="21"/>
      <c r="P110" s="21"/>
      <c r="Q110" s="21"/>
      <c r="R110" s="21"/>
      <c r="S110" s="21"/>
      <c r="T110" s="21"/>
      <c r="U110" s="21"/>
      <c r="V110" s="21"/>
    </row>
    <row r="111" spans="1:22" x14ac:dyDescent="0.15">
      <c r="A111" s="8">
        <f t="shared" si="7"/>
        <v>64</v>
      </c>
      <c r="B111" s="8" t="str">
        <f t="shared" si="10"/>
        <v>3145 DIV OF CHILD &amp; FAMILY SVC</v>
      </c>
      <c r="C111" s="38">
        <f t="shared" si="11"/>
        <v>426446</v>
      </c>
      <c r="D111" s="21"/>
      <c r="E111" s="21"/>
      <c r="F111" s="39"/>
      <c r="G111" s="21"/>
      <c r="H111" s="21"/>
      <c r="I111" s="21"/>
      <c r="J111" s="21"/>
      <c r="K111" s="21"/>
      <c r="L111" s="21"/>
      <c r="M111" s="21"/>
      <c r="N111" s="21"/>
      <c r="O111" s="21"/>
      <c r="P111" s="21"/>
      <c r="Q111" s="21"/>
      <c r="R111" s="21"/>
      <c r="S111" s="21"/>
      <c r="T111" s="21"/>
      <c r="U111" s="21"/>
      <c r="V111" s="21"/>
    </row>
    <row r="112" spans="1:22" x14ac:dyDescent="0.15">
      <c r="A112" s="8">
        <f t="shared" si="7"/>
        <v>65</v>
      </c>
      <c r="B112" s="8" t="str">
        <f t="shared" si="10"/>
        <v>3149 HHS CHILD CARE SERV</v>
      </c>
      <c r="C112" s="38">
        <f t="shared" si="11"/>
        <v>0</v>
      </c>
      <c r="D112" s="21"/>
      <c r="E112" s="21"/>
      <c r="F112" s="39"/>
      <c r="G112" s="21"/>
      <c r="H112" s="21"/>
      <c r="I112" s="21"/>
      <c r="J112" s="21"/>
      <c r="K112" s="21"/>
      <c r="L112" s="21"/>
      <c r="M112" s="21"/>
      <c r="N112" s="21"/>
      <c r="O112" s="21"/>
      <c r="P112" s="21"/>
      <c r="Q112" s="21"/>
      <c r="R112" s="21"/>
      <c r="S112" s="21"/>
      <c r="T112" s="21"/>
      <c r="U112" s="21"/>
      <c r="V112" s="21"/>
    </row>
    <row r="113" spans="1:22" x14ac:dyDescent="0.15">
      <c r="A113" s="8">
        <f t="shared" si="7"/>
        <v>66</v>
      </c>
      <c r="B113" s="8" t="str">
        <f t="shared" si="10"/>
        <v>3150 DEPT HUMAN RES ADMIN</v>
      </c>
      <c r="C113" s="38">
        <f t="shared" si="11"/>
        <v>-101456</v>
      </c>
      <c r="D113" s="21"/>
      <c r="E113" s="21"/>
      <c r="F113" s="39"/>
      <c r="G113" s="21"/>
      <c r="H113" s="21"/>
      <c r="I113" s="21"/>
      <c r="J113" s="21"/>
      <c r="K113" s="21"/>
      <c r="L113" s="21"/>
      <c r="M113" s="21"/>
      <c r="N113" s="21"/>
      <c r="O113" s="21"/>
      <c r="P113" s="21"/>
      <c r="Q113" s="21"/>
      <c r="R113" s="21"/>
      <c r="S113" s="21"/>
      <c r="T113" s="21"/>
      <c r="U113" s="21"/>
      <c r="V113" s="21"/>
    </row>
    <row r="114" spans="1:22" x14ac:dyDescent="0.15">
      <c r="A114" s="8">
        <f t="shared" si="7"/>
        <v>67</v>
      </c>
      <c r="B114" s="8" t="str">
        <f t="shared" si="10"/>
        <v>3151 AGING SERVICES DIVISION</v>
      </c>
      <c r="C114" s="38">
        <f t="shared" si="11"/>
        <v>72900</v>
      </c>
      <c r="D114" s="21"/>
      <c r="E114" s="21"/>
      <c r="F114" s="39"/>
      <c r="G114" s="21"/>
      <c r="H114" s="21"/>
      <c r="I114" s="21"/>
      <c r="J114" s="21"/>
      <c r="K114" s="21"/>
      <c r="L114" s="21"/>
      <c r="M114" s="21"/>
      <c r="N114" s="21"/>
      <c r="O114" s="21"/>
      <c r="P114" s="21"/>
      <c r="Q114" s="21"/>
      <c r="R114" s="21"/>
      <c r="S114" s="21"/>
      <c r="T114" s="21"/>
      <c r="U114" s="21"/>
      <c r="V114" s="21"/>
    </row>
    <row r="115" spans="1:22" x14ac:dyDescent="0.15">
      <c r="A115" s="8">
        <f t="shared" si="7"/>
        <v>68</v>
      </c>
      <c r="B115" s="8" t="str">
        <f t="shared" si="10"/>
        <v>3156 GOVS COUNCIL ON REHAB</v>
      </c>
      <c r="C115" s="38">
        <f t="shared" si="11"/>
        <v>0</v>
      </c>
      <c r="D115" s="21"/>
      <c r="E115" s="21"/>
      <c r="F115" s="39"/>
      <c r="G115" s="21"/>
      <c r="H115" s="21"/>
      <c r="I115" s="21"/>
      <c r="J115" s="21"/>
      <c r="K115" s="21"/>
      <c r="L115" s="21"/>
      <c r="M115" s="21"/>
      <c r="N115" s="21"/>
      <c r="O115" s="21"/>
      <c r="P115" s="21"/>
      <c r="Q115" s="21"/>
      <c r="R115" s="21"/>
      <c r="S115" s="21"/>
      <c r="T115" s="21"/>
      <c r="U115" s="21"/>
      <c r="V115" s="21"/>
    </row>
    <row r="116" spans="1:22" x14ac:dyDescent="0.15">
      <c r="A116" s="8">
        <f t="shared" si="7"/>
        <v>69</v>
      </c>
      <c r="B116" s="8" t="str">
        <f t="shared" si="10"/>
        <v>3158 MHMR DEV SERV</v>
      </c>
      <c r="C116" s="38">
        <f t="shared" si="11"/>
        <v>1039038</v>
      </c>
      <c r="D116" s="21"/>
      <c r="E116" s="21"/>
      <c r="F116" s="39"/>
      <c r="G116" s="21"/>
      <c r="H116" s="21"/>
      <c r="I116" s="21"/>
      <c r="J116" s="21"/>
      <c r="K116" s="21"/>
      <c r="L116" s="21"/>
      <c r="M116" s="21"/>
      <c r="N116" s="21"/>
      <c r="O116" s="21"/>
      <c r="P116" s="21"/>
      <c r="Q116" s="21"/>
      <c r="R116" s="21"/>
      <c r="S116" s="21"/>
      <c r="T116" s="21"/>
      <c r="U116" s="21"/>
      <c r="V116" s="21"/>
    </row>
    <row r="117" spans="1:22" x14ac:dyDescent="0.15">
      <c r="A117" s="8">
        <f t="shared" si="7"/>
        <v>70</v>
      </c>
      <c r="B117" s="8" t="str">
        <f t="shared" si="10"/>
        <v>3161 S NEV ADULT MH SVCS</v>
      </c>
      <c r="C117" s="38">
        <f t="shared" si="11"/>
        <v>79019</v>
      </c>
      <c r="D117" s="21"/>
      <c r="E117" s="21"/>
      <c r="F117" s="39"/>
      <c r="G117" s="21"/>
      <c r="H117" s="21"/>
      <c r="I117" s="21"/>
      <c r="J117" s="21"/>
      <c r="K117" s="21"/>
      <c r="L117" s="21"/>
      <c r="M117" s="21"/>
      <c r="N117" s="21"/>
      <c r="O117" s="21"/>
      <c r="P117" s="21"/>
      <c r="Q117" s="21"/>
      <c r="R117" s="21"/>
      <c r="S117" s="21"/>
      <c r="T117" s="21"/>
      <c r="U117" s="21"/>
      <c r="V117" s="21"/>
    </row>
    <row r="118" spans="1:22" x14ac:dyDescent="0.15">
      <c r="A118" s="8">
        <f t="shared" si="7"/>
        <v>71</v>
      </c>
      <c r="B118" s="8" t="str">
        <f t="shared" si="10"/>
        <v>3162 N NEV ADULT MN SVCS</v>
      </c>
      <c r="C118" s="38">
        <f t="shared" si="11"/>
        <v>8067</v>
      </c>
      <c r="D118" s="21"/>
      <c r="E118" s="21"/>
      <c r="F118" s="39"/>
      <c r="G118" s="21"/>
      <c r="H118" s="21"/>
      <c r="I118" s="21"/>
      <c r="J118" s="21"/>
      <c r="K118" s="21"/>
      <c r="L118" s="21"/>
      <c r="M118" s="21"/>
      <c r="N118" s="21"/>
      <c r="O118" s="21"/>
      <c r="P118" s="21"/>
      <c r="Q118" s="21"/>
      <c r="R118" s="21"/>
      <c r="S118" s="21"/>
      <c r="T118" s="21"/>
      <c r="U118" s="21"/>
      <c r="V118" s="21"/>
    </row>
    <row r="119" spans="1:22" x14ac:dyDescent="0.15">
      <c r="A119" s="8">
        <f t="shared" si="7"/>
        <v>72</v>
      </c>
      <c r="B119" s="8" t="str">
        <f t="shared" si="10"/>
        <v>3167 RURAL REGIONAL CENTER</v>
      </c>
      <c r="C119" s="38">
        <f t="shared" si="11"/>
        <v>-1122</v>
      </c>
      <c r="D119" s="21"/>
      <c r="E119" s="21"/>
      <c r="F119" s="39"/>
      <c r="G119" s="21"/>
      <c r="H119" s="21"/>
      <c r="I119" s="21"/>
      <c r="J119" s="21"/>
      <c r="K119" s="21"/>
      <c r="L119" s="21"/>
      <c r="M119" s="21"/>
      <c r="N119" s="21"/>
      <c r="O119" s="21"/>
      <c r="P119" s="21"/>
      <c r="Q119" s="21"/>
      <c r="R119" s="21"/>
      <c r="S119" s="21"/>
      <c r="T119" s="21"/>
      <c r="U119" s="21"/>
      <c r="V119" s="21"/>
    </row>
    <row r="120" spans="1:22" x14ac:dyDescent="0.15">
      <c r="A120" s="8">
        <f t="shared" si="7"/>
        <v>73</v>
      </c>
      <c r="B120" s="8" t="str">
        <f t="shared" si="10"/>
        <v>3168 MH &amp; DEVELOPMENTAL</v>
      </c>
      <c r="C120" s="38">
        <f t="shared" si="11"/>
        <v>136277</v>
      </c>
      <c r="D120" s="21"/>
      <c r="E120" s="21"/>
      <c r="F120" s="39"/>
      <c r="G120" s="21"/>
      <c r="H120" s="21"/>
      <c r="I120" s="21"/>
      <c r="J120" s="21"/>
      <c r="K120" s="21"/>
      <c r="L120" s="21"/>
      <c r="M120" s="21"/>
      <c r="N120" s="21"/>
      <c r="O120" s="21"/>
      <c r="P120" s="21"/>
      <c r="Q120" s="21"/>
      <c r="R120" s="21"/>
      <c r="S120" s="21"/>
      <c r="T120" s="21"/>
      <c r="U120" s="21"/>
      <c r="V120" s="21"/>
    </row>
    <row r="121" spans="1:22" x14ac:dyDescent="0.15">
      <c r="A121" s="8">
        <f t="shared" si="7"/>
        <v>74</v>
      </c>
      <c r="B121" s="8" t="str">
        <f t="shared" si="10"/>
        <v>3169 SUBSTANCE ABUSE &amp; PREV</v>
      </c>
      <c r="C121" s="38">
        <f t="shared" si="11"/>
        <v>34606</v>
      </c>
      <c r="D121" s="21"/>
      <c r="E121" s="21"/>
      <c r="F121" s="39"/>
      <c r="G121" s="21"/>
      <c r="H121" s="21"/>
      <c r="I121" s="21"/>
      <c r="J121" s="21"/>
      <c r="K121" s="21"/>
      <c r="L121" s="21"/>
      <c r="M121" s="21"/>
      <c r="N121" s="21"/>
      <c r="O121" s="21"/>
      <c r="P121" s="21"/>
      <c r="Q121" s="21"/>
      <c r="R121" s="21"/>
      <c r="S121" s="21"/>
      <c r="T121" s="21"/>
      <c r="U121" s="21"/>
      <c r="V121" s="21"/>
    </row>
    <row r="122" spans="1:22" x14ac:dyDescent="0.15">
      <c r="A122" s="8">
        <f t="shared" si="7"/>
        <v>75</v>
      </c>
      <c r="B122" s="8" t="s">
        <v>266</v>
      </c>
      <c r="C122" s="38">
        <f t="shared" si="11"/>
        <v>-9460</v>
      </c>
      <c r="D122" s="21"/>
      <c r="E122" s="21"/>
      <c r="F122" s="39"/>
      <c r="G122" s="21"/>
      <c r="H122" s="21"/>
      <c r="I122" s="21"/>
      <c r="J122" s="21"/>
      <c r="K122" s="21"/>
      <c r="L122" s="21"/>
      <c r="M122" s="21"/>
      <c r="N122" s="21"/>
      <c r="O122" s="21"/>
      <c r="P122" s="21"/>
      <c r="Q122" s="21"/>
      <c r="R122" s="21"/>
      <c r="S122" s="21"/>
      <c r="T122" s="21"/>
      <c r="U122" s="21"/>
      <c r="V122" s="21"/>
    </row>
    <row r="123" spans="1:22" x14ac:dyDescent="0.15">
      <c r="A123" s="8">
        <f t="shared" si="7"/>
        <v>76</v>
      </c>
      <c r="B123" s="8" t="str">
        <f>B676</f>
        <v>3173 DCNR - DEP ENV PROTECTION ADMIN</v>
      </c>
      <c r="C123" s="38">
        <f>J676</f>
        <v>-269987</v>
      </c>
      <c r="D123" s="21"/>
      <c r="E123" s="21"/>
      <c r="F123" s="39"/>
      <c r="G123" s="21"/>
      <c r="H123" s="21"/>
      <c r="I123" s="21"/>
      <c r="J123" s="21"/>
      <c r="K123" s="21"/>
      <c r="L123" s="21"/>
      <c r="M123" s="21"/>
      <c r="N123" s="21"/>
      <c r="O123" s="21"/>
      <c r="P123" s="21"/>
      <c r="Q123" s="21"/>
      <c r="R123" s="21"/>
      <c r="S123" s="21"/>
      <c r="T123" s="21"/>
      <c r="U123" s="21"/>
      <c r="V123" s="21"/>
    </row>
    <row r="124" spans="1:22" x14ac:dyDescent="0.15">
      <c r="A124" s="8">
        <f t="shared" si="7"/>
        <v>77</v>
      </c>
      <c r="B124" s="8" t="str">
        <f>B677</f>
        <v>3185 BUR AIR POLLUTION</v>
      </c>
      <c r="C124" s="38">
        <f>J677</f>
        <v>296875</v>
      </c>
      <c r="D124" s="21"/>
      <c r="E124" s="21"/>
      <c r="F124" s="39"/>
      <c r="G124" s="21"/>
      <c r="H124" s="21"/>
      <c r="I124" s="21"/>
      <c r="J124" s="21"/>
      <c r="K124" s="21"/>
      <c r="L124" s="21"/>
      <c r="M124" s="21"/>
      <c r="N124" s="21"/>
      <c r="O124" s="21"/>
      <c r="P124" s="21"/>
      <c r="Q124" s="21"/>
      <c r="R124" s="21"/>
      <c r="S124" s="21"/>
      <c r="T124" s="21"/>
      <c r="U124" s="21"/>
      <c r="V124" s="21"/>
    </row>
    <row r="125" spans="1:22" x14ac:dyDescent="0.15">
      <c r="A125" s="8">
        <f t="shared" si="7"/>
        <v>78</v>
      </c>
      <c r="B125" s="8" t="str">
        <f>B678</f>
        <v>3186 BUREAU OF WATER POL</v>
      </c>
      <c r="C125" s="38">
        <f>J678</f>
        <v>71111</v>
      </c>
      <c r="D125" s="21"/>
      <c r="E125" s="21"/>
      <c r="F125" s="39"/>
      <c r="G125" s="21"/>
      <c r="H125" s="21"/>
      <c r="I125" s="21"/>
      <c r="J125" s="21"/>
      <c r="K125" s="21"/>
      <c r="L125" s="21"/>
      <c r="M125" s="21"/>
      <c r="N125" s="21"/>
      <c r="O125" s="21"/>
      <c r="P125" s="21"/>
      <c r="Q125" s="21"/>
      <c r="R125" s="21"/>
      <c r="S125" s="21"/>
      <c r="T125" s="21"/>
      <c r="U125" s="21"/>
      <c r="V125" s="21"/>
    </row>
    <row r="126" spans="1:22" x14ac:dyDescent="0.15">
      <c r="A126" s="8">
        <f t="shared" si="7"/>
        <v>79</v>
      </c>
      <c r="B126" s="8" t="str">
        <f>B679</f>
        <v>3187 BUR WASTE MGMT</v>
      </c>
      <c r="C126" s="38">
        <f>J679</f>
        <v>632321</v>
      </c>
      <c r="D126" s="21"/>
      <c r="E126" s="21"/>
      <c r="F126" s="39"/>
      <c r="G126" s="21"/>
      <c r="H126" s="21"/>
      <c r="I126" s="21"/>
      <c r="J126" s="21"/>
      <c r="K126" s="21"/>
      <c r="L126" s="21"/>
      <c r="M126" s="21"/>
      <c r="N126" s="21"/>
      <c r="O126" s="21"/>
      <c r="P126" s="21"/>
      <c r="Q126" s="21"/>
      <c r="R126" s="21"/>
      <c r="S126" s="21"/>
      <c r="T126" s="21"/>
      <c r="U126" s="21"/>
      <c r="V126" s="21"/>
    </row>
    <row r="127" spans="1:22" x14ac:dyDescent="0.15">
      <c r="C127" s="38"/>
      <c r="D127" s="21"/>
      <c r="E127" s="21"/>
      <c r="F127" s="39"/>
      <c r="G127" s="21"/>
      <c r="H127" s="21"/>
      <c r="I127" s="21"/>
      <c r="J127" s="21"/>
      <c r="K127" s="21"/>
      <c r="L127" s="21"/>
      <c r="M127" s="21"/>
      <c r="N127" s="21"/>
      <c r="O127" s="21"/>
      <c r="P127" s="21"/>
      <c r="Q127" s="21"/>
      <c r="R127" s="21"/>
      <c r="S127" s="21"/>
      <c r="T127" s="21"/>
      <c r="U127" s="21"/>
      <c r="V127" s="21"/>
    </row>
    <row r="128" spans="1:22" x14ac:dyDescent="0.15">
      <c r="A128" s="35" t="s">
        <v>23</v>
      </c>
      <c r="B128" s="21"/>
      <c r="C128" s="21"/>
      <c r="D128" s="21"/>
      <c r="E128" s="21"/>
      <c r="F128" s="131" t="s">
        <v>61</v>
      </c>
      <c r="G128" s="131"/>
      <c r="H128" s="131"/>
      <c r="I128" s="131"/>
      <c r="J128" s="131"/>
      <c r="K128" s="131"/>
      <c r="L128" s="131"/>
      <c r="M128" s="21"/>
      <c r="N128" s="21"/>
      <c r="O128" s="21"/>
      <c r="P128" s="21"/>
      <c r="Q128" s="21"/>
      <c r="R128" s="21"/>
      <c r="S128" s="21"/>
      <c r="T128" s="21"/>
      <c r="U128" s="21"/>
      <c r="V128" s="21"/>
    </row>
    <row r="129" spans="1:25" ht="31.5" x14ac:dyDescent="0.15">
      <c r="A129" s="19" t="s">
        <v>22</v>
      </c>
      <c r="B129" s="9" t="s">
        <v>144</v>
      </c>
      <c r="C129" s="9" t="str">
        <f>+C85</f>
        <v>FY 2015 Budget Allocation</v>
      </c>
      <c r="D129" s="21"/>
      <c r="E129" s="21"/>
      <c r="F129" s="21"/>
      <c r="G129" s="21"/>
      <c r="H129" s="21"/>
      <c r="I129" s="21"/>
      <c r="J129" s="21"/>
      <c r="K129" s="21"/>
      <c r="L129" s="21"/>
      <c r="M129" s="21"/>
      <c r="N129" s="21"/>
      <c r="O129" s="21"/>
      <c r="P129" s="21"/>
      <c r="Q129" s="21"/>
      <c r="R129" s="21"/>
      <c r="S129" s="21"/>
      <c r="T129" s="21"/>
      <c r="U129" s="21"/>
      <c r="V129" s="21"/>
    </row>
    <row r="130" spans="1:25" x14ac:dyDescent="0.15">
      <c r="C130" s="38"/>
      <c r="D130" s="21"/>
      <c r="E130" s="21"/>
      <c r="F130" s="39"/>
      <c r="G130" s="21"/>
      <c r="H130" s="21"/>
      <c r="I130" s="21"/>
      <c r="J130" s="21"/>
      <c r="K130" s="21"/>
      <c r="L130" s="21"/>
      <c r="M130" s="21"/>
      <c r="N130" s="21"/>
      <c r="O130" s="21"/>
      <c r="P130" s="21"/>
      <c r="Q130" s="21"/>
      <c r="R130" s="21"/>
      <c r="S130" s="21"/>
      <c r="T130" s="21"/>
      <c r="U130" s="21"/>
      <c r="V130" s="21"/>
    </row>
    <row r="131" spans="1:25" x14ac:dyDescent="0.15">
      <c r="A131" s="8">
        <f>A685</f>
        <v>80</v>
      </c>
      <c r="B131" s="8" t="str">
        <f>B685</f>
        <v>3188 MINING REGULATION</v>
      </c>
      <c r="C131" s="38">
        <f>J685</f>
        <v>91695</v>
      </c>
      <c r="D131" s="21"/>
      <c r="E131" s="21"/>
      <c r="F131" s="39"/>
      <c r="G131" s="21"/>
      <c r="H131" s="21"/>
      <c r="I131" s="21"/>
      <c r="J131" s="21"/>
      <c r="K131" s="21"/>
      <c r="L131" s="21"/>
      <c r="M131" s="21"/>
      <c r="N131" s="21"/>
      <c r="O131" s="21"/>
      <c r="P131" s="21"/>
      <c r="Q131" s="21"/>
      <c r="R131" s="21"/>
      <c r="S131" s="21"/>
      <c r="T131" s="21"/>
      <c r="U131" s="21"/>
      <c r="V131" s="21"/>
    </row>
    <row r="132" spans="1:25" x14ac:dyDescent="0.15">
      <c r="A132" s="8">
        <f t="shared" ref="A132:A171" si="12">A686</f>
        <v>81</v>
      </c>
      <c r="B132" s="8" t="str">
        <f>B686</f>
        <v>3190 BUR HEALTH PLANNING</v>
      </c>
      <c r="C132" s="38">
        <f>J686</f>
        <v>20501</v>
      </c>
      <c r="D132" s="21"/>
      <c r="E132" s="21"/>
      <c r="F132" s="39"/>
      <c r="G132" s="21"/>
      <c r="H132" s="21"/>
      <c r="I132" s="21"/>
      <c r="J132" s="21"/>
      <c r="K132" s="21"/>
      <c r="L132" s="21"/>
      <c r="M132" s="21"/>
      <c r="N132" s="21"/>
      <c r="O132" s="21"/>
      <c r="P132" s="21"/>
      <c r="Q132" s="21"/>
      <c r="R132" s="21"/>
      <c r="S132" s="21"/>
      <c r="T132" s="21"/>
      <c r="U132" s="21"/>
      <c r="V132" s="21"/>
    </row>
    <row r="133" spans="1:25" x14ac:dyDescent="0.15">
      <c r="A133" s="8">
        <f t="shared" si="12"/>
        <v>82</v>
      </c>
      <c r="B133" s="8" t="s">
        <v>268</v>
      </c>
      <c r="C133" s="38">
        <f>J687</f>
        <v>-3540</v>
      </c>
      <c r="D133" s="21"/>
      <c r="E133" s="21"/>
      <c r="F133" s="39"/>
      <c r="G133" s="21"/>
      <c r="H133" s="21"/>
      <c r="I133" s="21"/>
      <c r="J133" s="21"/>
      <c r="K133" s="21"/>
      <c r="L133" s="21"/>
      <c r="M133" s="21"/>
      <c r="N133" s="21"/>
      <c r="O133" s="21"/>
      <c r="P133" s="21"/>
      <c r="Q133" s="21"/>
      <c r="R133" s="21"/>
      <c r="S133" s="21"/>
      <c r="T133" s="21"/>
      <c r="U133" s="21"/>
      <c r="V133" s="21"/>
    </row>
    <row r="134" spans="1:25" x14ac:dyDescent="0.15">
      <c r="A134" s="8">
        <f t="shared" si="12"/>
        <v>83</v>
      </c>
      <c r="B134" s="8" t="str">
        <f>B688</f>
        <v>3194 BUREAU OF WATER QUALITY &amp; SAFE DRINKING</v>
      </c>
      <c r="C134" s="38">
        <f>J688</f>
        <v>31752</v>
      </c>
      <c r="D134" s="21"/>
      <c r="E134" s="21"/>
      <c r="F134" s="39"/>
      <c r="G134" s="21"/>
      <c r="H134" s="21"/>
      <c r="I134" s="21"/>
      <c r="J134" s="21"/>
      <c r="K134" s="21"/>
      <c r="L134" s="21"/>
      <c r="M134" s="21"/>
      <c r="N134" s="21"/>
      <c r="O134" s="21"/>
      <c r="P134" s="21"/>
      <c r="Q134" s="21"/>
      <c r="R134" s="21"/>
      <c r="S134" s="21"/>
      <c r="T134" s="21"/>
      <c r="U134" s="21"/>
      <c r="V134" s="21"/>
    </row>
    <row r="135" spans="1:25" x14ac:dyDescent="0.15">
      <c r="A135" s="8">
        <f t="shared" si="12"/>
        <v>84</v>
      </c>
      <c r="B135" s="8" t="s">
        <v>269</v>
      </c>
      <c r="C135" s="38">
        <f>J689</f>
        <v>-5912</v>
      </c>
      <c r="D135" s="21"/>
      <c r="E135" s="21"/>
      <c r="F135" s="39"/>
      <c r="G135" s="21"/>
      <c r="H135" s="21"/>
      <c r="I135" s="21"/>
      <c r="J135" s="21"/>
      <c r="K135" s="21"/>
      <c r="L135" s="21"/>
      <c r="M135" s="21"/>
      <c r="N135" s="21"/>
      <c r="O135" s="21"/>
      <c r="P135" s="21"/>
      <c r="Q135" s="21"/>
      <c r="R135" s="21"/>
      <c r="S135" s="21"/>
      <c r="T135" s="21"/>
      <c r="U135" s="21"/>
      <c r="V135" s="21"/>
    </row>
    <row r="136" spans="1:25" x14ac:dyDescent="0.15">
      <c r="A136" s="8">
        <f t="shared" si="12"/>
        <v>85</v>
      </c>
      <c r="B136" s="8" t="str">
        <f t="shared" ref="B136:B149" si="13">B690</f>
        <v>3208 BUR OF EARLY INTERVENT</v>
      </c>
      <c r="C136" s="38">
        <f t="shared" ref="C136:C171" si="14">J690</f>
        <v>7435</v>
      </c>
      <c r="D136" s="21"/>
      <c r="E136" s="21"/>
      <c r="F136" s="39"/>
      <c r="G136" s="21"/>
      <c r="H136" s="21"/>
      <c r="I136" s="21"/>
      <c r="J136" s="21"/>
      <c r="K136" s="21"/>
      <c r="L136" s="21"/>
      <c r="M136" s="21"/>
      <c r="N136" s="21"/>
      <c r="O136" s="21"/>
      <c r="P136" s="21"/>
      <c r="Q136" s="21"/>
      <c r="R136" s="21"/>
      <c r="S136" s="21"/>
      <c r="T136" s="21"/>
      <c r="U136" s="21"/>
      <c r="V136" s="21"/>
    </row>
    <row r="137" spans="1:25" x14ac:dyDescent="0.15">
      <c r="A137" s="8">
        <f t="shared" si="12"/>
        <v>86</v>
      </c>
      <c r="B137" s="8" t="str">
        <f t="shared" si="13"/>
        <v>3214 HR WIC FOOD SUPPLEMENT</v>
      </c>
      <c r="C137" s="38">
        <f t="shared" si="14"/>
        <v>1152</v>
      </c>
      <c r="D137" s="21"/>
      <c r="E137" s="21"/>
      <c r="F137" s="39"/>
      <c r="G137" s="21"/>
      <c r="H137" s="21"/>
      <c r="I137" s="21"/>
      <c r="J137" s="21"/>
      <c r="K137" s="21"/>
      <c r="L137" s="21"/>
      <c r="M137" s="21"/>
      <c r="N137" s="21"/>
      <c r="O137" s="21"/>
      <c r="P137" s="21"/>
      <c r="Q137" s="21"/>
      <c r="R137" s="21"/>
      <c r="S137" s="21"/>
      <c r="T137" s="21"/>
      <c r="U137" s="21"/>
      <c r="V137" s="21"/>
    </row>
    <row r="138" spans="1:25" x14ac:dyDescent="0.15">
      <c r="A138" s="8">
        <f t="shared" si="12"/>
        <v>87</v>
      </c>
      <c r="B138" s="8" t="str">
        <f t="shared" si="13"/>
        <v>3216 BUR OF LICENSURE &amp; CERT</v>
      </c>
      <c r="C138" s="38">
        <f t="shared" si="14"/>
        <v>-996</v>
      </c>
      <c r="D138" s="21"/>
      <c r="E138" s="21"/>
      <c r="F138" s="39"/>
      <c r="G138" s="21"/>
      <c r="H138" s="21"/>
      <c r="I138" s="21"/>
      <c r="J138" s="21"/>
      <c r="K138" s="21"/>
      <c r="L138" s="21"/>
      <c r="M138" s="21"/>
      <c r="N138" s="21"/>
      <c r="O138" s="21"/>
      <c r="P138" s="21"/>
      <c r="Q138" s="21"/>
      <c r="R138" s="21"/>
      <c r="S138" s="21"/>
      <c r="T138" s="21"/>
      <c r="U138" s="21"/>
      <c r="V138" s="21"/>
    </row>
    <row r="139" spans="1:25" x14ac:dyDescent="0.15">
      <c r="A139" s="8">
        <f t="shared" si="12"/>
        <v>88</v>
      </c>
      <c r="B139" s="8" t="str">
        <f t="shared" si="13"/>
        <v>3218 PH PREPAREDNESS PRG</v>
      </c>
      <c r="C139" s="38">
        <f t="shared" si="14"/>
        <v>0</v>
      </c>
      <c r="D139" s="21"/>
      <c r="E139" s="21"/>
      <c r="F139" s="39"/>
      <c r="G139" s="21"/>
      <c r="H139" s="21"/>
      <c r="I139" s="21"/>
      <c r="J139" s="21"/>
      <c r="K139" s="21"/>
      <c r="L139" s="21"/>
      <c r="M139" s="21"/>
      <c r="N139" s="21"/>
      <c r="O139" s="21"/>
      <c r="P139" s="21"/>
      <c r="Q139" s="21"/>
      <c r="R139" s="21"/>
      <c r="S139" s="21"/>
      <c r="T139" s="21"/>
      <c r="U139" s="21"/>
      <c r="V139" s="21"/>
    </row>
    <row r="140" spans="1:25" x14ac:dyDescent="0.15">
      <c r="A140" s="8">
        <f t="shared" si="12"/>
        <v>89</v>
      </c>
      <c r="B140" s="8" t="str">
        <f t="shared" si="13"/>
        <v>3220 HR HEALTH COMM DISEASE</v>
      </c>
      <c r="C140" s="38">
        <f t="shared" si="14"/>
        <v>0</v>
      </c>
      <c r="D140" s="21"/>
      <c r="E140" s="21"/>
      <c r="F140" s="37"/>
      <c r="G140" s="21"/>
      <c r="H140" s="21"/>
      <c r="I140" s="21"/>
      <c r="J140" s="21"/>
      <c r="K140" s="21"/>
      <c r="L140" s="21"/>
      <c r="M140" s="21"/>
      <c r="N140" s="35"/>
      <c r="O140" s="21"/>
      <c r="P140" s="21"/>
      <c r="Q140" s="21"/>
      <c r="R140" s="21"/>
      <c r="S140" s="131"/>
      <c r="T140" s="131"/>
      <c r="U140" s="131"/>
      <c r="V140" s="131"/>
      <c r="W140" s="131"/>
      <c r="X140" s="131"/>
      <c r="Y140" s="131"/>
    </row>
    <row r="141" spans="1:25" x14ac:dyDescent="0.15">
      <c r="A141" s="8">
        <f t="shared" si="12"/>
        <v>90</v>
      </c>
      <c r="B141" s="8" t="str">
        <f t="shared" si="13"/>
        <v>3222 BUR OF FAMILY HEALTH SVCS</v>
      </c>
      <c r="C141" s="38">
        <f t="shared" si="14"/>
        <v>0</v>
      </c>
      <c r="D141" s="21"/>
      <c r="E141" s="21"/>
      <c r="F141" s="39"/>
      <c r="G141" s="21"/>
      <c r="H141" s="21"/>
      <c r="I141" s="21"/>
      <c r="J141" s="21"/>
      <c r="K141" s="21"/>
      <c r="L141" s="21"/>
      <c r="M141" s="21"/>
      <c r="N141" s="19"/>
      <c r="O141" s="19"/>
      <c r="P141" s="19"/>
      <c r="Q141" s="21"/>
      <c r="R141" s="21"/>
      <c r="S141" s="40"/>
      <c r="T141" s="21"/>
      <c r="U141" s="21"/>
      <c r="V141" s="21"/>
      <c r="W141" s="21"/>
      <c r="X141" s="21"/>
      <c r="Y141" s="21"/>
    </row>
    <row r="142" spans="1:25" x14ac:dyDescent="0.15">
      <c r="A142" s="8">
        <f t="shared" si="12"/>
        <v>91</v>
      </c>
      <c r="B142" s="8" t="str">
        <f t="shared" si="13"/>
        <v>3223 BUR HEALTH PLANNING</v>
      </c>
      <c r="C142" s="38">
        <f t="shared" si="14"/>
        <v>9775</v>
      </c>
      <c r="D142" s="21"/>
      <c r="E142" s="21"/>
      <c r="F142" s="39"/>
      <c r="G142" s="21"/>
      <c r="H142" s="21"/>
      <c r="I142" s="21"/>
      <c r="J142" s="21"/>
      <c r="K142" s="21"/>
      <c r="L142" s="21"/>
      <c r="M142" s="21"/>
      <c r="N142" s="19"/>
      <c r="O142" s="19"/>
      <c r="P142" s="21"/>
      <c r="Q142" s="21"/>
      <c r="R142" s="21"/>
      <c r="S142" s="40"/>
      <c r="T142" s="21"/>
      <c r="U142" s="21"/>
      <c r="V142" s="21"/>
      <c r="W142" s="21"/>
      <c r="X142" s="21"/>
      <c r="Y142" s="21"/>
    </row>
    <row r="143" spans="1:25" x14ac:dyDescent="0.15">
      <c r="A143" s="8">
        <f t="shared" si="12"/>
        <v>92</v>
      </c>
      <c r="B143" s="8" t="str">
        <f t="shared" si="13"/>
        <v>3224 BUR OF COMM HEALTH</v>
      </c>
      <c r="C143" s="38">
        <f t="shared" si="14"/>
        <v>4084</v>
      </c>
      <c r="D143" s="21"/>
      <c r="E143" s="21"/>
      <c r="F143" s="39"/>
      <c r="G143" s="21"/>
      <c r="H143" s="21"/>
      <c r="I143" s="21"/>
      <c r="J143" s="21"/>
      <c r="K143" s="21"/>
      <c r="L143" s="21"/>
      <c r="M143" s="21"/>
      <c r="N143" s="21"/>
      <c r="O143" s="21"/>
      <c r="P143" s="21"/>
      <c r="Q143" s="21"/>
      <c r="R143" s="21"/>
      <c r="S143" s="21"/>
      <c r="T143" s="21"/>
      <c r="U143" s="21"/>
      <c r="V143" s="21"/>
    </row>
    <row r="144" spans="1:25" x14ac:dyDescent="0.15">
      <c r="A144" s="8">
        <f t="shared" si="12"/>
        <v>93</v>
      </c>
      <c r="B144" s="8" t="str">
        <f t="shared" si="13"/>
        <v>3228 WD WELFARE ADMIN</v>
      </c>
      <c r="C144" s="38">
        <f t="shared" si="14"/>
        <v>132108</v>
      </c>
      <c r="D144" s="21"/>
      <c r="E144" s="21"/>
      <c r="F144" s="39"/>
      <c r="G144" s="21"/>
      <c r="H144" s="21"/>
      <c r="I144" s="21"/>
      <c r="J144" s="21"/>
      <c r="K144" s="21"/>
      <c r="L144" s="21"/>
      <c r="M144" s="21"/>
      <c r="N144" s="21"/>
      <c r="O144" s="21"/>
      <c r="P144" s="21"/>
      <c r="Q144" s="21"/>
      <c r="R144" s="21"/>
      <c r="S144" s="21"/>
      <c r="T144" s="21"/>
      <c r="U144" s="21"/>
      <c r="V144" s="21"/>
    </row>
    <row r="145" spans="1:22" x14ac:dyDescent="0.15">
      <c r="A145" s="8">
        <f t="shared" si="12"/>
        <v>94</v>
      </c>
      <c r="B145" s="8" t="str">
        <f t="shared" si="13"/>
        <v>3225 HR EMER MED SVCS</v>
      </c>
      <c r="C145" s="38">
        <f t="shared" si="14"/>
        <v>0</v>
      </c>
      <c r="D145" s="21"/>
      <c r="E145" s="21"/>
      <c r="F145" s="39"/>
      <c r="G145" s="21"/>
      <c r="H145" s="21"/>
      <c r="I145" s="21"/>
      <c r="J145" s="21"/>
      <c r="K145" s="21"/>
      <c r="L145" s="21"/>
      <c r="M145" s="21"/>
      <c r="N145" s="21"/>
      <c r="O145" s="21"/>
      <c r="P145" s="21"/>
      <c r="Q145" s="21"/>
      <c r="R145" s="21"/>
      <c r="S145" s="21"/>
      <c r="T145" s="21"/>
      <c r="U145" s="21"/>
      <c r="V145" s="21"/>
    </row>
    <row r="146" spans="1:22" x14ac:dyDescent="0.15">
      <c r="A146" s="8">
        <f t="shared" si="12"/>
        <v>95</v>
      </c>
      <c r="B146" s="8" t="str">
        <f t="shared" si="13"/>
        <v>3238 WD CHLD SUPPORT ENF</v>
      </c>
      <c r="C146" s="38">
        <f t="shared" si="14"/>
        <v>471844</v>
      </c>
      <c r="D146" s="21"/>
      <c r="E146" s="21"/>
      <c r="F146" s="39"/>
      <c r="G146" s="21"/>
      <c r="H146" s="21"/>
      <c r="I146" s="21"/>
      <c r="J146" s="21"/>
      <c r="K146" s="21"/>
      <c r="L146" s="21"/>
      <c r="M146" s="21"/>
      <c r="N146" s="21"/>
      <c r="O146" s="21"/>
      <c r="P146" s="21"/>
      <c r="Q146" s="21"/>
      <c r="R146" s="21"/>
      <c r="S146" s="21"/>
      <c r="T146" s="21"/>
      <c r="U146" s="21"/>
      <c r="V146" s="21"/>
    </row>
    <row r="147" spans="1:22" x14ac:dyDescent="0.15">
      <c r="A147" s="8">
        <f t="shared" si="12"/>
        <v>96</v>
      </c>
      <c r="B147" s="8" t="str">
        <f t="shared" si="13"/>
        <v>3253 DETR BLIND BUS ENTERPSE</v>
      </c>
      <c r="C147" s="38">
        <f t="shared" si="14"/>
        <v>0</v>
      </c>
      <c r="D147" s="21"/>
      <c r="E147" s="21"/>
      <c r="F147" s="39"/>
      <c r="G147" s="21"/>
      <c r="H147" s="21"/>
      <c r="I147" s="21"/>
      <c r="J147" s="21"/>
      <c r="K147" s="21"/>
      <c r="L147" s="21"/>
      <c r="M147" s="21"/>
      <c r="N147" s="21"/>
      <c r="O147" s="21"/>
      <c r="P147" s="21"/>
      <c r="Q147" s="21"/>
      <c r="R147" s="21"/>
      <c r="S147" s="21"/>
      <c r="T147" s="21"/>
      <c r="U147" s="21"/>
      <c r="V147" s="21"/>
    </row>
    <row r="148" spans="1:22" x14ac:dyDescent="0.15">
      <c r="A148" s="8">
        <f t="shared" si="12"/>
        <v>97</v>
      </c>
      <c r="B148" s="8" t="str">
        <f t="shared" si="13"/>
        <v>3254 DETR REHAB BLIND SERV</v>
      </c>
      <c r="C148" s="38">
        <f t="shared" si="14"/>
        <v>53830</v>
      </c>
      <c r="D148" s="21"/>
      <c r="E148" s="21"/>
      <c r="F148" s="39"/>
      <c r="G148" s="21"/>
      <c r="H148" s="21"/>
      <c r="I148" s="21"/>
      <c r="J148" s="21"/>
      <c r="K148" s="21"/>
      <c r="L148" s="21"/>
      <c r="M148" s="21"/>
      <c r="N148" s="21"/>
      <c r="O148" s="21"/>
      <c r="P148" s="21"/>
      <c r="Q148" s="21"/>
      <c r="R148" s="21"/>
      <c r="S148" s="21"/>
      <c r="T148" s="21"/>
      <c r="U148" s="21"/>
      <c r="V148" s="21"/>
    </row>
    <row r="149" spans="1:22" x14ac:dyDescent="0.15">
      <c r="A149" s="8">
        <f t="shared" si="12"/>
        <v>98</v>
      </c>
      <c r="B149" s="8" t="str">
        <f t="shared" si="13"/>
        <v>3263 YOUTH CORR SERV</v>
      </c>
      <c r="C149" s="38">
        <f t="shared" si="14"/>
        <v>2778</v>
      </c>
      <c r="D149" s="21"/>
      <c r="E149" s="21"/>
      <c r="F149" s="39"/>
      <c r="G149" s="21"/>
      <c r="H149" s="21"/>
      <c r="I149" s="21"/>
      <c r="J149" s="21"/>
      <c r="K149" s="21"/>
      <c r="L149" s="21"/>
      <c r="M149" s="21"/>
      <c r="N149" s="21"/>
      <c r="O149" s="21"/>
      <c r="P149" s="21"/>
      <c r="Q149" s="21"/>
      <c r="R149" s="21"/>
      <c r="S149" s="21"/>
      <c r="T149" s="21"/>
      <c r="U149" s="21"/>
      <c r="V149" s="21"/>
    </row>
    <row r="150" spans="1:22" x14ac:dyDescent="0.15">
      <c r="A150" s="8">
        <f t="shared" si="12"/>
        <v>99</v>
      </c>
      <c r="B150" s="8" t="str">
        <f t="shared" ref="B150:B165" si="15">B704</f>
        <v>3268 DETR REHAB ADMIN</v>
      </c>
      <c r="C150" s="38">
        <f t="shared" si="14"/>
        <v>0</v>
      </c>
      <c r="D150" s="21"/>
      <c r="E150" s="21"/>
      <c r="F150" s="39"/>
      <c r="G150" s="21"/>
      <c r="H150" s="21"/>
      <c r="I150" s="21"/>
      <c r="J150" s="21"/>
      <c r="K150" s="21"/>
      <c r="L150" s="21"/>
      <c r="M150" s="21"/>
      <c r="N150" s="21"/>
      <c r="O150" s="21"/>
      <c r="P150" s="21"/>
      <c r="Q150" s="21"/>
      <c r="R150" s="21"/>
      <c r="S150" s="21"/>
      <c r="T150" s="21"/>
      <c r="U150" s="21"/>
      <c r="V150" s="21"/>
    </row>
    <row r="151" spans="1:22" x14ac:dyDescent="0.15">
      <c r="A151" s="8">
        <f t="shared" si="12"/>
        <v>100</v>
      </c>
      <c r="B151" s="8" t="str">
        <f t="shared" si="15"/>
        <v>3272 DETR ADMIN</v>
      </c>
      <c r="C151" s="38">
        <f t="shared" si="14"/>
        <v>251506</v>
      </c>
      <c r="D151" s="21"/>
      <c r="E151" s="21"/>
      <c r="F151" s="39"/>
      <c r="G151" s="21"/>
      <c r="H151" s="21"/>
      <c r="I151" s="21"/>
      <c r="J151" s="21"/>
      <c r="K151" s="21"/>
      <c r="L151" s="21"/>
      <c r="M151" s="21"/>
      <c r="N151" s="21"/>
      <c r="O151" s="21"/>
      <c r="P151" s="21"/>
      <c r="Q151" s="21"/>
      <c r="R151" s="21"/>
      <c r="S151" s="21"/>
      <c r="T151" s="21"/>
      <c r="U151" s="21"/>
      <c r="V151" s="21"/>
    </row>
    <row r="152" spans="1:22" x14ac:dyDescent="0.15">
      <c r="A152" s="8">
        <f t="shared" si="12"/>
        <v>101</v>
      </c>
      <c r="B152" s="8" t="str">
        <f t="shared" si="15"/>
        <v>3276 HR STATE &amp; COMM COLLAB</v>
      </c>
      <c r="C152" s="38">
        <f t="shared" si="14"/>
        <v>0</v>
      </c>
      <c r="D152" s="21"/>
      <c r="E152" s="21"/>
      <c r="F152" s="39"/>
      <c r="G152" s="21"/>
      <c r="H152" s="21"/>
      <c r="I152" s="21"/>
      <c r="J152" s="21"/>
      <c r="K152" s="21"/>
      <c r="L152" s="21"/>
      <c r="M152" s="21"/>
      <c r="N152" s="21"/>
      <c r="O152" s="21"/>
      <c r="P152" s="21"/>
      <c r="Q152" s="21"/>
      <c r="R152" s="21"/>
      <c r="S152" s="21"/>
      <c r="T152" s="21"/>
      <c r="U152" s="21"/>
      <c r="V152" s="21"/>
    </row>
    <row r="153" spans="1:22" x14ac:dyDescent="0.15">
      <c r="A153" s="8">
        <f t="shared" si="12"/>
        <v>102</v>
      </c>
      <c r="B153" s="8" t="str">
        <f t="shared" si="15"/>
        <v>3279 DESERT REGIONAL CENTER</v>
      </c>
      <c r="C153" s="38">
        <f t="shared" si="14"/>
        <v>33033</v>
      </c>
      <c r="D153" s="21"/>
      <c r="E153" s="21"/>
      <c r="F153" s="39"/>
      <c r="G153" s="21"/>
      <c r="H153" s="21"/>
      <c r="I153" s="21"/>
      <c r="J153" s="21"/>
      <c r="K153" s="21"/>
      <c r="L153" s="21"/>
      <c r="M153" s="21"/>
      <c r="N153" s="21"/>
      <c r="O153" s="21"/>
      <c r="P153" s="21"/>
      <c r="Q153" s="21"/>
      <c r="R153" s="21"/>
      <c r="S153" s="21"/>
      <c r="T153" s="21"/>
      <c r="U153" s="21"/>
      <c r="V153" s="21"/>
    </row>
    <row r="154" spans="1:22" x14ac:dyDescent="0.15">
      <c r="A154" s="8">
        <f t="shared" si="12"/>
        <v>103</v>
      </c>
      <c r="B154" s="8" t="str">
        <f t="shared" si="15"/>
        <v>3280 SIERRA REGIONAL CENTER</v>
      </c>
      <c r="C154" s="38">
        <f t="shared" si="14"/>
        <v>18128</v>
      </c>
      <c r="D154" s="21"/>
      <c r="E154" s="21"/>
      <c r="F154" s="39"/>
      <c r="G154" s="21"/>
      <c r="H154" s="21"/>
      <c r="I154" s="21"/>
      <c r="J154" s="21"/>
      <c r="K154" s="21"/>
      <c r="L154" s="21"/>
      <c r="M154" s="21"/>
      <c r="N154" s="21"/>
      <c r="O154" s="21"/>
      <c r="P154" s="21"/>
      <c r="Q154" s="21"/>
      <c r="R154" s="21"/>
      <c r="S154" s="21"/>
      <c r="T154" s="21"/>
      <c r="U154" s="21"/>
      <c r="V154" s="21"/>
    </row>
    <row r="155" spans="1:22" x14ac:dyDescent="0.15">
      <c r="A155" s="8">
        <f t="shared" si="12"/>
        <v>104</v>
      </c>
      <c r="B155" s="8" t="str">
        <f t="shared" si="15"/>
        <v>3645 LAKES CROSSING CENTER</v>
      </c>
      <c r="C155" s="38">
        <f t="shared" si="14"/>
        <v>51575</v>
      </c>
      <c r="D155" s="21"/>
      <c r="E155" s="21"/>
      <c r="F155" s="39"/>
      <c r="G155" s="21"/>
      <c r="H155" s="21"/>
      <c r="I155" s="21"/>
      <c r="J155" s="21"/>
      <c r="K155" s="21"/>
      <c r="L155" s="21"/>
      <c r="M155" s="21"/>
      <c r="N155" s="21"/>
      <c r="O155" s="21"/>
      <c r="P155" s="21"/>
      <c r="Q155" s="21"/>
      <c r="R155" s="21"/>
      <c r="S155" s="21"/>
      <c r="T155" s="21"/>
      <c r="U155" s="21"/>
      <c r="V155" s="21"/>
    </row>
    <row r="156" spans="1:22" x14ac:dyDescent="0.15">
      <c r="A156" s="8">
        <f t="shared" si="12"/>
        <v>105</v>
      </c>
      <c r="B156" s="8" t="str">
        <f t="shared" si="15"/>
        <v>3648 RURAL CLINICS</v>
      </c>
      <c r="C156" s="38">
        <f t="shared" si="14"/>
        <v>26864</v>
      </c>
      <c r="D156" s="21"/>
      <c r="E156" s="21"/>
      <c r="F156" s="39"/>
      <c r="G156" s="21"/>
      <c r="H156" s="21"/>
      <c r="I156" s="21"/>
      <c r="J156" s="21"/>
      <c r="K156" s="21"/>
      <c r="L156" s="21"/>
      <c r="M156" s="21"/>
      <c r="N156" s="21"/>
      <c r="O156" s="21"/>
      <c r="P156" s="21"/>
      <c r="Q156" s="21"/>
      <c r="R156" s="21"/>
      <c r="S156" s="21"/>
      <c r="T156" s="21"/>
      <c r="U156" s="21"/>
      <c r="V156" s="21"/>
    </row>
    <row r="157" spans="1:22" x14ac:dyDescent="0.15">
      <c r="A157" s="8">
        <f t="shared" si="12"/>
        <v>106</v>
      </c>
      <c r="B157" s="8" t="str">
        <f t="shared" si="15"/>
        <v>3650 MILITARY</v>
      </c>
      <c r="C157" s="38">
        <f t="shared" si="14"/>
        <v>16730</v>
      </c>
      <c r="D157" s="21"/>
      <c r="E157" s="21"/>
      <c r="F157" s="39"/>
      <c r="G157" s="21"/>
      <c r="H157" s="21"/>
      <c r="I157" s="21"/>
      <c r="J157" s="21"/>
      <c r="K157" s="21"/>
      <c r="L157" s="21"/>
      <c r="M157" s="21"/>
      <c r="N157" s="21"/>
      <c r="O157" s="21"/>
      <c r="P157" s="21"/>
      <c r="Q157" s="21"/>
      <c r="R157" s="21"/>
      <c r="S157" s="21"/>
      <c r="T157" s="21"/>
      <c r="U157" s="21"/>
      <c r="V157" s="21"/>
    </row>
    <row r="158" spans="1:22" x14ac:dyDescent="0.15">
      <c r="A158" s="8">
        <f t="shared" si="12"/>
        <v>107</v>
      </c>
      <c r="B158" s="8" t="str">
        <f t="shared" si="15"/>
        <v>3653 NATIONAL GUARD</v>
      </c>
      <c r="C158" s="38">
        <f t="shared" si="14"/>
        <v>19632</v>
      </c>
      <c r="D158" s="21"/>
      <c r="E158" s="21"/>
      <c r="F158" s="39"/>
      <c r="G158" s="21"/>
      <c r="H158" s="21"/>
      <c r="I158" s="21"/>
      <c r="J158" s="21"/>
      <c r="K158" s="21"/>
      <c r="L158" s="21"/>
      <c r="M158" s="21"/>
      <c r="N158" s="21"/>
      <c r="O158" s="21"/>
      <c r="P158" s="21"/>
      <c r="Q158" s="21"/>
      <c r="R158" s="21"/>
      <c r="S158" s="21"/>
      <c r="T158" s="21"/>
      <c r="U158" s="21"/>
      <c r="V158" s="21"/>
    </row>
    <row r="159" spans="1:22" x14ac:dyDescent="0.15">
      <c r="A159" s="8">
        <f t="shared" si="12"/>
        <v>108</v>
      </c>
      <c r="B159" s="8" t="str">
        <f t="shared" si="15"/>
        <v>3673 DPS, EMERGENCY MGMT DIV</v>
      </c>
      <c r="C159" s="38">
        <f t="shared" si="14"/>
        <v>256973</v>
      </c>
      <c r="D159" s="21"/>
      <c r="E159" s="21"/>
      <c r="F159" s="39"/>
      <c r="G159" s="21"/>
      <c r="H159" s="21"/>
      <c r="I159" s="21"/>
      <c r="J159" s="21"/>
      <c r="K159" s="21"/>
      <c r="L159" s="21"/>
      <c r="M159" s="21"/>
      <c r="N159" s="21"/>
      <c r="O159" s="21"/>
      <c r="P159" s="21"/>
      <c r="Q159" s="21"/>
      <c r="R159" s="21"/>
      <c r="S159" s="21"/>
      <c r="T159" s="21"/>
      <c r="U159" s="21"/>
      <c r="V159" s="21"/>
    </row>
    <row r="160" spans="1:22" x14ac:dyDescent="0.15">
      <c r="A160" s="8">
        <f t="shared" si="12"/>
        <v>109</v>
      </c>
      <c r="B160" s="8" t="str">
        <f t="shared" si="15"/>
        <v>3675 HOMELAND SECURITY</v>
      </c>
      <c r="C160" s="38">
        <f t="shared" si="14"/>
        <v>0</v>
      </c>
      <c r="D160" s="21"/>
      <c r="E160" s="21"/>
      <c r="F160" s="39"/>
      <c r="G160" s="21"/>
      <c r="H160" s="21"/>
      <c r="I160" s="21"/>
      <c r="J160" s="21"/>
      <c r="K160" s="21"/>
      <c r="L160" s="21"/>
      <c r="M160" s="21"/>
      <c r="N160" s="21"/>
      <c r="O160" s="21"/>
      <c r="P160" s="21"/>
      <c r="Q160" s="21"/>
      <c r="R160" s="21"/>
      <c r="S160" s="21"/>
      <c r="T160" s="21"/>
      <c r="U160" s="21"/>
      <c r="V160" s="21"/>
    </row>
    <row r="161" spans="1:22" x14ac:dyDescent="0.15">
      <c r="A161" s="8">
        <f t="shared" si="12"/>
        <v>110</v>
      </c>
      <c r="B161" s="8" t="str">
        <f t="shared" si="15"/>
        <v>3646 HHS + OTHER</v>
      </c>
      <c r="C161" s="38">
        <f t="shared" si="14"/>
        <v>0</v>
      </c>
      <c r="D161" s="21"/>
      <c r="E161" s="21"/>
      <c r="F161" s="39"/>
      <c r="G161" s="21"/>
      <c r="H161" s="21"/>
      <c r="I161" s="21"/>
      <c r="J161" s="21"/>
      <c r="K161" s="21"/>
      <c r="L161" s="21"/>
      <c r="M161" s="21"/>
      <c r="N161" s="21"/>
      <c r="O161" s="21"/>
      <c r="P161" s="21"/>
      <c r="Q161" s="21"/>
      <c r="R161" s="21"/>
      <c r="S161" s="21"/>
      <c r="T161" s="21"/>
      <c r="U161" s="21"/>
      <c r="V161" s="21"/>
    </row>
    <row r="162" spans="1:22" x14ac:dyDescent="0.15">
      <c r="A162" s="8">
        <f t="shared" si="12"/>
        <v>111</v>
      </c>
      <c r="B162" s="8" t="str">
        <f t="shared" si="15"/>
        <v>3710 DOC ADMIN</v>
      </c>
      <c r="C162" s="38">
        <f t="shared" si="14"/>
        <v>4493558</v>
      </c>
      <c r="D162" s="21"/>
      <c r="E162" s="21"/>
      <c r="F162" s="39"/>
      <c r="G162" s="21"/>
      <c r="H162" s="21"/>
      <c r="I162" s="21"/>
      <c r="J162" s="21"/>
      <c r="K162" s="21"/>
      <c r="L162" s="21"/>
      <c r="M162" s="21"/>
      <c r="N162" s="21"/>
      <c r="O162" s="21"/>
      <c r="P162" s="21"/>
      <c r="Q162" s="21"/>
      <c r="R162" s="21"/>
      <c r="S162" s="21"/>
      <c r="T162" s="21"/>
      <c r="U162" s="21"/>
      <c r="V162" s="21"/>
    </row>
    <row r="163" spans="1:22" x14ac:dyDescent="0.15">
      <c r="A163" s="8">
        <f t="shared" si="12"/>
        <v>112</v>
      </c>
      <c r="B163" s="8" t="str">
        <f t="shared" si="15"/>
        <v>3719 SILVER STATE INDUSTRIES</v>
      </c>
      <c r="C163" s="38">
        <f t="shared" si="14"/>
        <v>5842</v>
      </c>
      <c r="D163" s="21"/>
      <c r="E163" s="21"/>
      <c r="F163" s="39"/>
      <c r="G163" s="21"/>
      <c r="H163" s="21"/>
      <c r="I163" s="21"/>
      <c r="J163" s="21"/>
      <c r="K163" s="21"/>
      <c r="L163" s="21"/>
      <c r="M163" s="21"/>
      <c r="N163" s="21"/>
      <c r="O163" s="21"/>
      <c r="P163" s="21"/>
      <c r="Q163" s="21"/>
      <c r="R163" s="21"/>
      <c r="S163" s="21"/>
      <c r="T163" s="21"/>
      <c r="U163" s="21"/>
      <c r="V163" s="21"/>
    </row>
    <row r="164" spans="1:22" x14ac:dyDescent="0.15">
      <c r="A164" s="8">
        <f t="shared" si="12"/>
        <v>113</v>
      </c>
      <c r="B164" s="8" t="str">
        <f t="shared" si="15"/>
        <v>3727 PRISON DAIRY</v>
      </c>
      <c r="C164" s="38">
        <f t="shared" si="14"/>
        <v>0</v>
      </c>
      <c r="D164" s="21"/>
      <c r="E164" s="21"/>
      <c r="F164" s="39"/>
      <c r="G164" s="21"/>
      <c r="H164" s="21"/>
      <c r="I164" s="21"/>
      <c r="J164" s="21"/>
      <c r="K164" s="21"/>
      <c r="L164" s="21"/>
      <c r="M164" s="21"/>
      <c r="N164" s="21"/>
      <c r="O164" s="21"/>
      <c r="P164" s="21"/>
      <c r="Q164" s="21"/>
      <c r="R164" s="21"/>
      <c r="S164" s="21"/>
      <c r="T164" s="21"/>
      <c r="U164" s="21"/>
      <c r="V164" s="21"/>
    </row>
    <row r="165" spans="1:22" x14ac:dyDescent="0.15">
      <c r="A165" s="8">
        <f t="shared" si="12"/>
        <v>114</v>
      </c>
      <c r="B165" s="8" t="str">
        <f t="shared" si="15"/>
        <v>3740 DPS PAROLE &amp; PROB</v>
      </c>
      <c r="C165" s="38">
        <f t="shared" si="14"/>
        <v>253311</v>
      </c>
      <c r="D165" s="21"/>
      <c r="E165" s="21"/>
      <c r="F165" s="39"/>
      <c r="G165" s="21"/>
      <c r="H165" s="21"/>
      <c r="I165" s="21"/>
      <c r="J165" s="21"/>
      <c r="K165" s="21"/>
      <c r="L165" s="21"/>
      <c r="M165" s="21"/>
      <c r="N165" s="21"/>
      <c r="O165" s="21"/>
      <c r="P165" s="21"/>
      <c r="Q165" s="21"/>
      <c r="R165" s="21"/>
      <c r="S165" s="21"/>
      <c r="T165" s="21"/>
      <c r="U165" s="21"/>
      <c r="V165" s="21"/>
    </row>
    <row r="166" spans="1:22" x14ac:dyDescent="0.15">
      <c r="A166" s="8">
        <f t="shared" si="12"/>
        <v>115</v>
      </c>
      <c r="B166" s="8" t="str">
        <f t="shared" ref="B166:B171" si="16">B720</f>
        <v>3743 DPS INVESTIGATIONS</v>
      </c>
      <c r="C166" s="38">
        <f t="shared" si="14"/>
        <v>-22423</v>
      </c>
      <c r="D166" s="21"/>
      <c r="E166" s="21"/>
      <c r="F166" s="39"/>
      <c r="G166" s="21"/>
      <c r="H166" s="21"/>
      <c r="I166" s="21"/>
      <c r="J166" s="21"/>
      <c r="K166" s="21"/>
      <c r="L166" s="21"/>
      <c r="M166" s="21"/>
      <c r="N166" s="21"/>
      <c r="O166" s="21"/>
      <c r="P166" s="21"/>
      <c r="Q166" s="21"/>
      <c r="R166" s="21"/>
      <c r="S166" s="21"/>
      <c r="T166" s="21"/>
      <c r="U166" s="21"/>
      <c r="V166" s="21"/>
    </row>
    <row r="167" spans="1:22" x14ac:dyDescent="0.15">
      <c r="A167" s="8">
        <f t="shared" si="12"/>
        <v>116</v>
      </c>
      <c r="B167" s="8" t="str">
        <f t="shared" si="16"/>
        <v>3744 DPS NARCOTICS CONTROL</v>
      </c>
      <c r="C167" s="38">
        <f t="shared" si="14"/>
        <v>0</v>
      </c>
      <c r="D167" s="21"/>
      <c r="E167" s="21"/>
      <c r="F167" s="39"/>
      <c r="G167" s="21"/>
      <c r="H167" s="21"/>
      <c r="I167" s="21"/>
      <c r="J167" s="21"/>
      <c r="K167" s="21"/>
      <c r="L167" s="21"/>
      <c r="M167" s="21"/>
      <c r="N167" s="21"/>
      <c r="O167" s="21"/>
      <c r="P167" s="21"/>
      <c r="Q167" s="21"/>
      <c r="R167" s="21"/>
      <c r="S167" s="21"/>
      <c r="T167" s="21"/>
      <c r="U167" s="21"/>
      <c r="V167" s="21"/>
    </row>
    <row r="168" spans="1:22" x14ac:dyDescent="0.15">
      <c r="A168" s="8">
        <f t="shared" si="12"/>
        <v>117</v>
      </c>
      <c r="B168" s="8" t="str">
        <f t="shared" si="16"/>
        <v>3763 INMATE WELFARE ACCOUNT</v>
      </c>
      <c r="C168" s="38">
        <f t="shared" si="14"/>
        <v>0</v>
      </c>
      <c r="D168" s="21"/>
      <c r="E168" s="21"/>
      <c r="F168" s="39"/>
      <c r="G168" s="21"/>
      <c r="H168" s="21"/>
      <c r="I168" s="21"/>
      <c r="J168" s="21"/>
      <c r="K168" s="21"/>
      <c r="L168" s="21"/>
      <c r="M168" s="21"/>
      <c r="N168" s="21"/>
      <c r="O168" s="21"/>
      <c r="P168" s="21"/>
      <c r="Q168" s="21"/>
      <c r="R168" s="21"/>
      <c r="S168" s="21"/>
      <c r="T168" s="21"/>
      <c r="U168" s="21"/>
      <c r="V168" s="21"/>
    </row>
    <row r="169" spans="1:22" x14ac:dyDescent="0.15">
      <c r="A169" s="8">
        <f t="shared" si="12"/>
        <v>118</v>
      </c>
      <c r="B169" s="8" t="str">
        <f t="shared" si="16"/>
        <v>3772 POLICE CORPS PROGRAM</v>
      </c>
      <c r="C169" s="38">
        <f t="shared" si="14"/>
        <v>0</v>
      </c>
      <c r="D169" s="21"/>
      <c r="E169" s="21"/>
      <c r="F169" s="39"/>
      <c r="G169" s="21"/>
      <c r="H169" s="21"/>
      <c r="I169" s="21"/>
      <c r="J169" s="21"/>
      <c r="K169" s="21"/>
      <c r="L169" s="21"/>
      <c r="M169" s="21"/>
      <c r="N169" s="21"/>
      <c r="O169" s="21"/>
      <c r="P169" s="21"/>
      <c r="Q169" s="21"/>
      <c r="R169" s="21"/>
      <c r="S169" s="21"/>
      <c r="T169" s="21"/>
      <c r="U169" s="21"/>
      <c r="V169" s="21"/>
    </row>
    <row r="170" spans="1:22" x14ac:dyDescent="0.15">
      <c r="A170" s="8">
        <f t="shared" si="12"/>
        <v>119</v>
      </c>
      <c r="B170" s="8" t="str">
        <f t="shared" si="16"/>
        <v>3774 POST</v>
      </c>
      <c r="C170" s="38">
        <f t="shared" si="14"/>
        <v>39708</v>
      </c>
      <c r="D170" s="21"/>
      <c r="E170" s="21"/>
      <c r="F170" s="39"/>
      <c r="G170" s="21"/>
      <c r="H170" s="21"/>
      <c r="I170" s="21"/>
      <c r="J170" s="21"/>
      <c r="K170" s="21"/>
      <c r="L170" s="21"/>
      <c r="M170" s="21"/>
      <c r="N170" s="21"/>
      <c r="O170" s="21"/>
      <c r="P170" s="21"/>
      <c r="Q170" s="21"/>
      <c r="R170" s="21"/>
      <c r="S170" s="21"/>
      <c r="T170" s="21"/>
      <c r="U170" s="21"/>
      <c r="V170" s="21"/>
    </row>
    <row r="171" spans="1:22" x14ac:dyDescent="0.15">
      <c r="A171" s="8">
        <f t="shared" si="12"/>
        <v>120</v>
      </c>
      <c r="B171" s="8" t="str">
        <f t="shared" si="16"/>
        <v>3775 DPS TRAINING DIV</v>
      </c>
      <c r="C171" s="38">
        <f t="shared" si="14"/>
        <v>0</v>
      </c>
      <c r="D171" s="21"/>
      <c r="E171" s="21"/>
      <c r="F171" s="39"/>
      <c r="G171" s="21"/>
      <c r="H171" s="21"/>
      <c r="I171" s="21"/>
      <c r="J171" s="21"/>
      <c r="K171" s="21"/>
      <c r="L171" s="21"/>
      <c r="M171" s="21"/>
      <c r="N171" s="21"/>
      <c r="O171" s="21"/>
      <c r="P171" s="21"/>
      <c r="Q171" s="21"/>
      <c r="R171" s="21"/>
      <c r="S171" s="21"/>
      <c r="T171" s="21"/>
      <c r="U171" s="21"/>
      <c r="V171" s="21"/>
    </row>
    <row r="172" spans="1:22" x14ac:dyDescent="0.15">
      <c r="C172" s="38"/>
      <c r="D172" s="21"/>
      <c r="E172" s="21"/>
      <c r="F172" s="39"/>
      <c r="G172" s="21"/>
      <c r="H172" s="21"/>
      <c r="I172" s="21"/>
      <c r="J172" s="21"/>
      <c r="K172" s="21"/>
      <c r="L172" s="21"/>
      <c r="M172" s="21"/>
      <c r="N172" s="21"/>
      <c r="O172" s="21"/>
      <c r="P172" s="21"/>
      <c r="Q172" s="21"/>
      <c r="R172" s="21"/>
      <c r="S172" s="21"/>
      <c r="T172" s="21"/>
      <c r="U172" s="21"/>
      <c r="V172" s="21"/>
    </row>
    <row r="173" spans="1:22" x14ac:dyDescent="0.15">
      <c r="A173" s="35" t="s">
        <v>23</v>
      </c>
      <c r="B173" s="21"/>
      <c r="C173" s="21"/>
      <c r="D173" s="21"/>
      <c r="E173" s="21"/>
      <c r="F173" s="131" t="s">
        <v>61</v>
      </c>
      <c r="G173" s="131"/>
      <c r="H173" s="131"/>
      <c r="I173" s="131"/>
      <c r="J173" s="131"/>
      <c r="K173" s="131"/>
      <c r="L173" s="131"/>
      <c r="M173" s="21"/>
      <c r="N173" s="21"/>
      <c r="O173" s="21"/>
      <c r="P173" s="21"/>
      <c r="Q173" s="21"/>
      <c r="R173" s="21"/>
      <c r="S173" s="21"/>
      <c r="T173" s="21"/>
      <c r="U173" s="21"/>
      <c r="V173" s="21"/>
    </row>
    <row r="174" spans="1:22" ht="31.5" x14ac:dyDescent="0.15">
      <c r="A174" s="19" t="s">
        <v>22</v>
      </c>
      <c r="B174" s="9" t="s">
        <v>144</v>
      </c>
      <c r="C174" s="9" t="str">
        <f>+C129</f>
        <v>FY 2015 Budget Allocation</v>
      </c>
      <c r="D174" s="21"/>
      <c r="E174" s="21"/>
      <c r="F174" s="21"/>
      <c r="G174" s="21"/>
      <c r="H174" s="21"/>
      <c r="I174" s="21"/>
      <c r="J174" s="21"/>
      <c r="K174" s="21"/>
      <c r="L174" s="21"/>
      <c r="M174" s="21"/>
      <c r="N174" s="21"/>
      <c r="O174" s="21"/>
      <c r="P174" s="21"/>
      <c r="Q174" s="21"/>
      <c r="R174" s="21"/>
      <c r="S174" s="21"/>
      <c r="T174" s="21"/>
      <c r="U174" s="21"/>
      <c r="V174" s="21"/>
    </row>
    <row r="175" spans="1:22" x14ac:dyDescent="0.15">
      <c r="C175" s="38"/>
      <c r="D175" s="21"/>
      <c r="E175" s="21"/>
      <c r="F175" s="39"/>
      <c r="G175" s="21"/>
      <c r="H175" s="21"/>
      <c r="I175" s="21"/>
      <c r="J175" s="21"/>
      <c r="K175" s="21"/>
      <c r="L175" s="21"/>
      <c r="M175" s="21"/>
      <c r="N175" s="21"/>
      <c r="O175" s="21"/>
      <c r="P175" s="21"/>
      <c r="Q175" s="21"/>
      <c r="R175" s="21"/>
      <c r="S175" s="21"/>
      <c r="T175" s="21"/>
      <c r="U175" s="21"/>
      <c r="V175" s="21"/>
    </row>
    <row r="176" spans="1:22" x14ac:dyDescent="0.15">
      <c r="A176" s="8">
        <f t="shared" ref="A176:B178" si="17">A731</f>
        <v>121</v>
      </c>
      <c r="B176" s="8" t="str">
        <f t="shared" si="17"/>
        <v>3800 DPS PAROLE BRD</v>
      </c>
      <c r="C176" s="38">
        <f t="shared" ref="C176:C186" si="18">J731</f>
        <v>-17016</v>
      </c>
      <c r="D176" s="21"/>
      <c r="E176" s="21"/>
      <c r="F176" s="39"/>
      <c r="G176" s="21"/>
      <c r="H176" s="21"/>
      <c r="I176" s="21"/>
      <c r="J176" s="21"/>
      <c r="K176" s="21"/>
      <c r="L176" s="21"/>
      <c r="M176" s="21"/>
      <c r="N176" s="21"/>
      <c r="O176" s="21"/>
      <c r="P176" s="21"/>
      <c r="Q176" s="21"/>
      <c r="R176" s="21"/>
      <c r="S176" s="21"/>
      <c r="T176" s="21"/>
      <c r="U176" s="21"/>
      <c r="V176" s="21"/>
    </row>
    <row r="177" spans="1:25" x14ac:dyDescent="0.15">
      <c r="A177" s="8">
        <f t="shared" ref="A177:A216" si="19">A732</f>
        <v>122</v>
      </c>
      <c r="B177" s="8" t="str">
        <f t="shared" si="17"/>
        <v>3811 CONSUMER AFFAIRS DIVISION</v>
      </c>
      <c r="C177" s="38">
        <f t="shared" si="18"/>
        <v>0</v>
      </c>
      <c r="D177" s="21"/>
      <c r="E177" s="21"/>
      <c r="F177" s="39"/>
      <c r="G177" s="21"/>
      <c r="H177" s="21"/>
      <c r="I177" s="21"/>
      <c r="J177" s="21"/>
      <c r="K177" s="21"/>
      <c r="L177" s="21"/>
      <c r="M177" s="21"/>
      <c r="N177" s="21"/>
      <c r="O177" s="21"/>
      <c r="P177" s="21"/>
      <c r="Q177" s="21"/>
      <c r="R177" s="21"/>
      <c r="S177" s="21"/>
      <c r="T177" s="21"/>
      <c r="U177" s="21"/>
      <c r="V177" s="21"/>
    </row>
    <row r="178" spans="1:25" x14ac:dyDescent="0.15">
      <c r="A178" s="8">
        <f t="shared" si="19"/>
        <v>123</v>
      </c>
      <c r="B178" s="8" t="str">
        <f t="shared" si="17"/>
        <v>3813 INSURANCE DIVISION</v>
      </c>
      <c r="C178" s="38">
        <f t="shared" si="18"/>
        <v>497445</v>
      </c>
      <c r="D178" s="21"/>
      <c r="E178" s="21"/>
      <c r="F178" s="39"/>
      <c r="G178" s="21"/>
      <c r="H178" s="21"/>
      <c r="I178" s="21"/>
      <c r="J178" s="21"/>
      <c r="K178" s="21"/>
      <c r="L178" s="21"/>
      <c r="M178" s="21"/>
      <c r="N178" s="21"/>
      <c r="O178" s="21"/>
      <c r="P178" s="21"/>
      <c r="Q178" s="21"/>
      <c r="R178" s="21"/>
      <c r="S178" s="21"/>
      <c r="T178" s="21"/>
      <c r="U178" s="21"/>
      <c r="V178" s="21"/>
    </row>
    <row r="179" spans="1:25" x14ac:dyDescent="0.15">
      <c r="A179" s="8">
        <f t="shared" si="19"/>
        <v>124</v>
      </c>
      <c r="B179" s="8" t="str">
        <f t="shared" ref="B179:B184" si="20">B734</f>
        <v>3814 B&amp;I MANFTD HSNG</v>
      </c>
      <c r="C179" s="38">
        <f t="shared" si="18"/>
        <v>51886</v>
      </c>
      <c r="D179" s="21"/>
      <c r="E179" s="21"/>
      <c r="F179" s="39"/>
      <c r="G179" s="21"/>
      <c r="H179" s="21"/>
      <c r="I179" s="21"/>
      <c r="J179" s="21"/>
      <c r="K179" s="21"/>
      <c r="L179" s="21"/>
      <c r="M179" s="21"/>
      <c r="N179" s="21"/>
      <c r="O179" s="21"/>
      <c r="P179" s="21"/>
      <c r="Q179" s="21"/>
      <c r="R179" s="21"/>
      <c r="S179" s="21"/>
      <c r="T179" s="21"/>
      <c r="U179" s="21"/>
      <c r="V179" s="21"/>
    </row>
    <row r="180" spans="1:25" x14ac:dyDescent="0.15">
      <c r="A180" s="8">
        <f t="shared" si="19"/>
        <v>125</v>
      </c>
      <c r="B180" s="8" t="str">
        <f t="shared" si="20"/>
        <v>3815 TR UNCLAIM PROP</v>
      </c>
      <c r="C180" s="38">
        <f t="shared" si="18"/>
        <v>1327</v>
      </c>
      <c r="D180" s="21"/>
      <c r="E180" s="21"/>
      <c r="F180" s="39"/>
      <c r="G180" s="21"/>
      <c r="H180" s="21"/>
      <c r="I180" s="21"/>
      <c r="J180" s="21"/>
      <c r="K180" s="21"/>
      <c r="L180" s="21"/>
      <c r="M180" s="21"/>
      <c r="N180" s="21"/>
      <c r="O180" s="21"/>
      <c r="P180" s="21"/>
      <c r="Q180" s="21"/>
      <c r="R180" s="21"/>
      <c r="S180" s="21"/>
      <c r="T180" s="21"/>
      <c r="U180" s="21"/>
      <c r="V180" s="21"/>
    </row>
    <row r="181" spans="1:25" x14ac:dyDescent="0.15">
      <c r="A181" s="8">
        <f t="shared" si="19"/>
        <v>126</v>
      </c>
      <c r="B181" s="8" t="str">
        <f t="shared" si="20"/>
        <v>3816 DPS FIRE MARSHAL</v>
      </c>
      <c r="C181" s="38">
        <f t="shared" si="18"/>
        <v>6250</v>
      </c>
      <c r="D181" s="21"/>
      <c r="E181" s="21"/>
      <c r="F181" s="37"/>
      <c r="G181" s="21"/>
      <c r="H181" s="21"/>
      <c r="I181" s="21"/>
      <c r="J181" s="21"/>
      <c r="K181" s="21"/>
      <c r="L181" s="21"/>
      <c r="M181" s="21"/>
      <c r="N181" s="21"/>
      <c r="O181" s="21"/>
      <c r="P181" s="21"/>
      <c r="Q181" s="21"/>
      <c r="R181" s="21"/>
      <c r="S181" s="21"/>
      <c r="T181" s="21"/>
      <c r="U181" s="21"/>
      <c r="V181" s="21"/>
    </row>
    <row r="182" spans="1:25" x14ac:dyDescent="0.15">
      <c r="A182" s="8">
        <f t="shared" si="19"/>
        <v>127</v>
      </c>
      <c r="B182" s="8" t="str">
        <f t="shared" si="20"/>
        <v>3817 B&amp;I INSURANCE EXAM</v>
      </c>
      <c r="C182" s="38">
        <f t="shared" si="18"/>
        <v>0</v>
      </c>
      <c r="D182" s="21"/>
      <c r="E182" s="21"/>
      <c r="F182" s="37"/>
      <c r="G182" s="21"/>
      <c r="H182" s="21"/>
      <c r="I182" s="21"/>
      <c r="J182" s="21"/>
      <c r="K182" s="21"/>
      <c r="L182" s="21"/>
      <c r="M182" s="21"/>
      <c r="N182" s="21"/>
      <c r="O182" s="21"/>
      <c r="P182" s="21"/>
      <c r="Q182" s="21"/>
      <c r="R182" s="21"/>
      <c r="S182" s="21"/>
      <c r="T182" s="21"/>
      <c r="U182" s="21"/>
      <c r="V182" s="21"/>
    </row>
    <row r="183" spans="1:25" x14ac:dyDescent="0.15">
      <c r="A183" s="8">
        <f t="shared" si="19"/>
        <v>128</v>
      </c>
      <c r="B183" s="8" t="str">
        <f t="shared" si="20"/>
        <v>3818 B&amp;I CAPTIVE INSURERS</v>
      </c>
      <c r="C183" s="38">
        <f t="shared" si="18"/>
        <v>0</v>
      </c>
      <c r="D183" s="21"/>
      <c r="E183" s="21"/>
      <c r="F183" s="37"/>
      <c r="G183" s="21"/>
      <c r="H183" s="21"/>
      <c r="I183" s="21"/>
      <c r="J183" s="21"/>
      <c r="K183" s="21"/>
      <c r="L183" s="21"/>
      <c r="M183" s="21"/>
      <c r="N183" s="35"/>
      <c r="O183" s="21"/>
      <c r="P183" s="21"/>
      <c r="Q183" s="21"/>
      <c r="R183" s="21"/>
      <c r="S183" s="131"/>
      <c r="T183" s="131"/>
      <c r="U183" s="131"/>
      <c r="V183" s="131"/>
      <c r="W183" s="131"/>
      <c r="X183" s="131"/>
      <c r="Y183" s="131"/>
    </row>
    <row r="184" spans="1:25" x14ac:dyDescent="0.15">
      <c r="A184" s="8">
        <f t="shared" si="19"/>
        <v>129</v>
      </c>
      <c r="B184" s="8" t="str">
        <f t="shared" si="20"/>
        <v>3820 B&amp;I RED COOPERATIVES</v>
      </c>
      <c r="C184" s="38">
        <f t="shared" si="18"/>
        <v>440221</v>
      </c>
      <c r="D184" s="21"/>
      <c r="E184" s="21"/>
      <c r="F184" s="37"/>
      <c r="G184" s="21"/>
      <c r="H184" s="21"/>
      <c r="I184" s="21"/>
      <c r="J184" s="21"/>
      <c r="K184" s="21"/>
      <c r="L184" s="21"/>
      <c r="M184" s="21"/>
      <c r="N184" s="19"/>
      <c r="O184" s="19"/>
      <c r="P184" s="19"/>
      <c r="Q184" s="21"/>
      <c r="R184" s="21"/>
      <c r="S184" s="37"/>
      <c r="T184" s="21"/>
      <c r="U184" s="21"/>
      <c r="V184" s="21"/>
      <c r="W184" s="21"/>
      <c r="X184" s="21"/>
      <c r="Y184" s="21"/>
    </row>
    <row r="185" spans="1:25" x14ac:dyDescent="0.15">
      <c r="A185" s="8">
        <f t="shared" si="19"/>
        <v>130</v>
      </c>
      <c r="B185" s="8" t="str">
        <f>B740</f>
        <v>3823 RED REAL ESTATE DIV</v>
      </c>
      <c r="C185" s="38">
        <f t="shared" si="18"/>
        <v>637692</v>
      </c>
      <c r="D185" s="21"/>
      <c r="E185" s="21"/>
      <c r="F185" s="37"/>
      <c r="G185" s="21"/>
      <c r="H185" s="21"/>
      <c r="I185" s="21"/>
      <c r="J185" s="21"/>
      <c r="K185" s="21"/>
      <c r="L185" s="21"/>
      <c r="M185" s="21"/>
      <c r="N185" s="19"/>
      <c r="O185" s="19"/>
      <c r="P185" s="19"/>
      <c r="Q185" s="21"/>
      <c r="R185" s="21"/>
      <c r="S185" s="37"/>
      <c r="T185" s="21"/>
      <c r="U185" s="21"/>
      <c r="V185" s="21"/>
      <c r="W185" s="21"/>
      <c r="X185" s="21"/>
      <c r="Y185" s="21"/>
    </row>
    <row r="186" spans="1:25" x14ac:dyDescent="0.15">
      <c r="A186" s="8">
        <f t="shared" si="19"/>
        <v>131</v>
      </c>
      <c r="B186" s="8" t="str">
        <f>B741</f>
        <v>3824 B&amp;I INS ED &amp; RESEARCH</v>
      </c>
      <c r="C186" s="38">
        <f t="shared" si="18"/>
        <v>0</v>
      </c>
      <c r="D186" s="21"/>
      <c r="E186" s="21"/>
      <c r="F186" s="37"/>
      <c r="G186" s="21"/>
      <c r="H186" s="21"/>
      <c r="I186" s="21"/>
      <c r="J186" s="21"/>
      <c r="K186" s="21"/>
      <c r="L186" s="21"/>
      <c r="M186" s="21"/>
      <c r="N186" s="19"/>
      <c r="O186" s="19"/>
      <c r="P186" s="19"/>
      <c r="Q186" s="21"/>
      <c r="R186" s="21"/>
      <c r="S186" s="37"/>
      <c r="T186" s="21"/>
      <c r="U186" s="21"/>
      <c r="V186" s="21"/>
      <c r="W186" s="21"/>
      <c r="X186" s="21"/>
      <c r="Y186" s="21"/>
    </row>
    <row r="187" spans="1:25" x14ac:dyDescent="0.15">
      <c r="A187" s="8">
        <f t="shared" si="19"/>
        <v>132</v>
      </c>
      <c r="B187" s="8" t="str">
        <f t="shared" ref="B187:B192" si="21">B742</f>
        <v>3828 B&amp;I NATL ASSOC INS COMM</v>
      </c>
      <c r="C187" s="38">
        <f t="shared" ref="C187:C192" si="22">J742</f>
        <v>0</v>
      </c>
      <c r="D187" s="21"/>
      <c r="E187" s="21"/>
      <c r="F187" s="37"/>
      <c r="G187" s="21"/>
      <c r="H187" s="21"/>
      <c r="I187" s="21"/>
      <c r="J187" s="21"/>
      <c r="K187" s="21"/>
      <c r="L187" s="21"/>
      <c r="M187" s="21"/>
      <c r="N187" s="19"/>
      <c r="O187" s="19"/>
      <c r="P187" s="19"/>
      <c r="Q187" s="21"/>
      <c r="R187" s="21"/>
      <c r="S187" s="37"/>
      <c r="T187" s="21"/>
      <c r="U187" s="21"/>
      <c r="V187" s="21"/>
      <c r="W187" s="21"/>
      <c r="X187" s="21"/>
      <c r="Y187" s="21"/>
    </row>
    <row r="188" spans="1:25" x14ac:dyDescent="0.15">
      <c r="A188" s="8">
        <f t="shared" si="19"/>
        <v>133</v>
      </c>
      <c r="B188" s="8" t="str">
        <f t="shared" si="21"/>
        <v>3833 B&amp;I INS COST STABILIZAITON</v>
      </c>
      <c r="C188" s="38">
        <f t="shared" si="22"/>
        <v>0</v>
      </c>
      <c r="D188" s="21"/>
      <c r="E188" s="21"/>
      <c r="F188" s="37"/>
      <c r="G188" s="21"/>
      <c r="H188" s="21"/>
      <c r="I188" s="21"/>
      <c r="J188" s="21"/>
      <c r="K188" s="21"/>
      <c r="L188" s="21"/>
      <c r="M188" s="21"/>
      <c r="N188" s="19"/>
      <c r="O188" s="19"/>
      <c r="P188" s="19"/>
      <c r="Q188" s="21"/>
      <c r="R188" s="21"/>
      <c r="S188" s="37"/>
      <c r="T188" s="21"/>
      <c r="U188" s="21"/>
      <c r="V188" s="21"/>
      <c r="W188" s="21"/>
      <c r="X188" s="21"/>
      <c r="Y188" s="21"/>
    </row>
    <row r="189" spans="1:25" x14ac:dyDescent="0.15">
      <c r="A189" s="8">
        <f t="shared" si="19"/>
        <v>134</v>
      </c>
      <c r="B189" s="8" t="str">
        <f t="shared" si="21"/>
        <v>3835 BOARD OF FINANCE</v>
      </c>
      <c r="C189" s="38">
        <f t="shared" si="22"/>
        <v>243069</v>
      </c>
      <c r="D189" s="21"/>
      <c r="E189" s="21"/>
      <c r="F189" s="37"/>
      <c r="G189" s="21"/>
      <c r="H189" s="21"/>
      <c r="I189" s="21"/>
      <c r="J189" s="21"/>
      <c r="K189" s="21"/>
      <c r="L189" s="21"/>
      <c r="M189" s="21"/>
      <c r="N189" s="19"/>
      <c r="O189" s="19"/>
      <c r="P189" s="21"/>
      <c r="Q189" s="21"/>
      <c r="R189" s="21"/>
      <c r="S189" s="37"/>
      <c r="T189" s="21"/>
      <c r="U189" s="21"/>
      <c r="V189" s="21"/>
      <c r="W189" s="21"/>
      <c r="X189" s="21"/>
      <c r="Y189" s="21"/>
    </row>
    <row r="190" spans="1:25" x14ac:dyDescent="0.15">
      <c r="A190" s="8">
        <f t="shared" si="19"/>
        <v>135</v>
      </c>
      <c r="B190" s="8" t="str">
        <f t="shared" si="21"/>
        <v>3841 B&amp;I HOUSING DIV</v>
      </c>
      <c r="C190" s="38">
        <f t="shared" si="22"/>
        <v>-31912</v>
      </c>
      <c r="D190" s="21"/>
      <c r="E190" s="21"/>
      <c r="F190" s="37"/>
      <c r="G190" s="21"/>
      <c r="H190" s="21"/>
      <c r="I190" s="21"/>
      <c r="J190" s="21"/>
      <c r="K190" s="21"/>
      <c r="L190" s="21"/>
      <c r="M190" s="21"/>
      <c r="N190" s="19"/>
      <c r="O190" s="19"/>
      <c r="P190" s="21"/>
      <c r="Q190" s="21"/>
      <c r="R190" s="21"/>
      <c r="S190" s="37"/>
      <c r="T190" s="21"/>
      <c r="U190" s="21"/>
      <c r="V190" s="21"/>
      <c r="W190" s="21"/>
      <c r="X190" s="21"/>
      <c r="Y190" s="21"/>
    </row>
    <row r="191" spans="1:25" x14ac:dyDescent="0.15">
      <c r="A191" s="8">
        <f t="shared" si="19"/>
        <v>136</v>
      </c>
      <c r="B191" s="8" t="str">
        <f t="shared" si="21"/>
        <v>3900 LABOR COMM</v>
      </c>
      <c r="C191" s="38">
        <f t="shared" si="22"/>
        <v>131856</v>
      </c>
      <c r="D191" s="21"/>
      <c r="E191" s="21"/>
      <c r="F191" s="37"/>
      <c r="G191" s="21"/>
      <c r="H191" s="21"/>
      <c r="I191" s="21"/>
      <c r="J191" s="21"/>
      <c r="K191" s="21"/>
      <c r="L191" s="21"/>
      <c r="M191" s="21"/>
      <c r="N191" s="19"/>
      <c r="O191" s="19"/>
      <c r="P191" s="21"/>
      <c r="Q191" s="21"/>
      <c r="R191" s="21"/>
      <c r="S191" s="37"/>
      <c r="T191" s="21"/>
      <c r="U191" s="21"/>
      <c r="V191" s="21"/>
      <c r="W191" s="21"/>
      <c r="X191" s="21"/>
      <c r="Y191" s="21"/>
    </row>
    <row r="192" spans="1:25" x14ac:dyDescent="0.15">
      <c r="A192" s="8">
        <f t="shared" si="19"/>
        <v>137</v>
      </c>
      <c r="B192" s="8" t="str">
        <f t="shared" si="21"/>
        <v>3910 B&amp;I MORTGAGE LENDING</v>
      </c>
      <c r="C192" s="38">
        <f t="shared" si="22"/>
        <v>49178</v>
      </c>
      <c r="D192" s="21"/>
      <c r="E192" s="21"/>
      <c r="F192" s="37"/>
      <c r="G192" s="21"/>
      <c r="H192" s="21"/>
      <c r="I192" s="21"/>
      <c r="J192" s="21"/>
      <c r="K192" s="21"/>
      <c r="L192" s="21"/>
      <c r="M192" s="21"/>
      <c r="N192" s="19"/>
      <c r="O192" s="19"/>
      <c r="P192" s="21"/>
      <c r="Q192" s="21"/>
      <c r="R192" s="21"/>
      <c r="S192" s="37"/>
      <c r="T192" s="21"/>
      <c r="U192" s="21"/>
      <c r="V192" s="21"/>
      <c r="W192" s="21"/>
      <c r="X192" s="21"/>
      <c r="Y192" s="21"/>
    </row>
    <row r="193" spans="1:25" x14ac:dyDescent="0.15">
      <c r="A193" s="8">
        <f t="shared" si="19"/>
        <v>138</v>
      </c>
      <c r="B193" s="8" t="str">
        <f t="shared" ref="B193:B201" si="23">B748</f>
        <v>3920 PUBLIC UTILITIES COMM</v>
      </c>
      <c r="C193" s="38">
        <f t="shared" ref="C193:C203" si="24">J748</f>
        <v>262</v>
      </c>
      <c r="D193" s="21"/>
      <c r="E193" s="21"/>
      <c r="F193" s="37"/>
      <c r="G193" s="21"/>
      <c r="H193" s="21"/>
      <c r="I193" s="21"/>
      <c r="J193" s="21"/>
      <c r="K193" s="21"/>
      <c r="L193" s="21"/>
      <c r="M193" s="21"/>
      <c r="N193" s="19"/>
      <c r="O193" s="19"/>
      <c r="P193" s="21"/>
      <c r="Q193" s="21"/>
      <c r="R193" s="21"/>
      <c r="S193" s="37"/>
      <c r="T193" s="21"/>
      <c r="U193" s="21"/>
      <c r="V193" s="21"/>
      <c r="W193" s="21"/>
      <c r="X193" s="21"/>
      <c r="Y193" s="21"/>
    </row>
    <row r="194" spans="1:25" x14ac:dyDescent="0.15">
      <c r="A194" s="8">
        <f t="shared" si="19"/>
        <v>139</v>
      </c>
      <c r="B194" s="8" t="str">
        <f t="shared" si="23"/>
        <v>3922 B&amp;I TRANSPORTATION SERV</v>
      </c>
      <c r="C194" s="38">
        <f t="shared" si="24"/>
        <v>158621</v>
      </c>
      <c r="D194" s="21"/>
      <c r="E194" s="21"/>
      <c r="F194" s="37"/>
      <c r="G194" s="21"/>
      <c r="H194" s="21"/>
      <c r="I194" s="21"/>
      <c r="J194" s="21"/>
      <c r="K194" s="21"/>
      <c r="L194" s="21"/>
      <c r="M194" s="21"/>
      <c r="N194" s="19"/>
      <c r="O194" s="19"/>
      <c r="P194" s="21"/>
      <c r="Q194" s="21"/>
      <c r="R194" s="21"/>
      <c r="S194" s="37"/>
      <c r="T194" s="21"/>
      <c r="U194" s="21"/>
      <c r="V194" s="21"/>
      <c r="W194" s="21"/>
      <c r="X194" s="21"/>
      <c r="Y194" s="21"/>
    </row>
    <row r="195" spans="1:25" x14ac:dyDescent="0.15">
      <c r="A195" s="8">
        <f t="shared" si="19"/>
        <v>140</v>
      </c>
      <c r="B195" s="8" t="str">
        <f t="shared" si="23"/>
        <v>3952 B&amp;I ATHLETIC COMM</v>
      </c>
      <c r="C195" s="38">
        <f t="shared" si="24"/>
        <v>122537</v>
      </c>
      <c r="D195" s="21"/>
      <c r="E195" s="21"/>
      <c r="F195" s="37"/>
      <c r="G195" s="21"/>
      <c r="H195" s="21"/>
      <c r="I195" s="21"/>
      <c r="J195" s="21"/>
      <c r="K195" s="21"/>
      <c r="L195" s="21"/>
      <c r="M195" s="21"/>
      <c r="N195" s="19"/>
      <c r="O195" s="19"/>
      <c r="P195" s="21"/>
      <c r="Q195" s="21"/>
      <c r="R195" s="21"/>
      <c r="S195" s="37"/>
      <c r="T195" s="21"/>
      <c r="U195" s="21"/>
      <c r="V195" s="21"/>
      <c r="W195" s="21"/>
      <c r="X195" s="21"/>
      <c r="Y195" s="21"/>
    </row>
    <row r="196" spans="1:25" x14ac:dyDescent="0.15">
      <c r="A196" s="8">
        <f t="shared" si="19"/>
        <v>141</v>
      </c>
      <c r="B196" s="8" t="str">
        <f t="shared" si="23"/>
        <v>4061 GAMING CONTROL BD</v>
      </c>
      <c r="C196" s="38">
        <f t="shared" si="24"/>
        <v>925202</v>
      </c>
      <c r="D196" s="21"/>
      <c r="E196" s="21"/>
      <c r="F196" s="37"/>
      <c r="G196" s="21"/>
      <c r="H196" s="21"/>
      <c r="I196" s="21"/>
      <c r="J196" s="21"/>
      <c r="K196" s="21"/>
      <c r="L196" s="21"/>
      <c r="M196" s="21"/>
      <c r="N196" s="19"/>
      <c r="O196" s="19"/>
      <c r="P196" s="21"/>
      <c r="Q196" s="21"/>
      <c r="R196" s="21"/>
      <c r="S196" s="37"/>
      <c r="T196" s="21"/>
      <c r="U196" s="21"/>
      <c r="V196" s="21"/>
      <c r="W196" s="21"/>
      <c r="X196" s="21"/>
      <c r="Y196" s="21"/>
    </row>
    <row r="197" spans="1:25" x14ac:dyDescent="0.15">
      <c r="A197" s="8">
        <f t="shared" si="19"/>
        <v>142</v>
      </c>
      <c r="B197" s="8" t="str">
        <f t="shared" si="23"/>
        <v>4067 NV GAMING COMM</v>
      </c>
      <c r="C197" s="38">
        <f t="shared" si="24"/>
        <v>0</v>
      </c>
      <c r="D197" s="21"/>
      <c r="E197" s="21"/>
      <c r="F197" s="37"/>
      <c r="G197" s="21"/>
      <c r="H197" s="21"/>
      <c r="I197" s="21"/>
      <c r="J197" s="21"/>
      <c r="K197" s="21"/>
      <c r="L197" s="21"/>
      <c r="M197" s="21"/>
      <c r="N197" s="19"/>
      <c r="O197" s="19"/>
      <c r="P197" s="21"/>
      <c r="Q197" s="21"/>
      <c r="R197" s="21"/>
      <c r="S197" s="37"/>
      <c r="T197" s="21"/>
      <c r="U197" s="21"/>
      <c r="V197" s="21"/>
      <c r="W197" s="21"/>
      <c r="X197" s="21"/>
      <c r="Y197" s="21"/>
    </row>
    <row r="198" spans="1:25" x14ac:dyDescent="0.15">
      <c r="A198" s="8">
        <f t="shared" si="19"/>
        <v>143</v>
      </c>
      <c r="B198" s="8" t="str">
        <f t="shared" si="23"/>
        <v>4101 NV NATURAL HERITAGE</v>
      </c>
      <c r="C198" s="38">
        <f t="shared" si="24"/>
        <v>0</v>
      </c>
      <c r="D198" s="21"/>
      <c r="E198" s="21"/>
      <c r="F198" s="37"/>
      <c r="G198" s="21"/>
      <c r="H198" s="21"/>
      <c r="I198" s="21"/>
      <c r="J198" s="21"/>
      <c r="K198" s="21"/>
      <c r="L198" s="21"/>
      <c r="M198" s="21"/>
      <c r="N198" s="19"/>
      <c r="O198" s="19"/>
      <c r="P198" s="21"/>
      <c r="Q198" s="21"/>
      <c r="R198" s="21"/>
      <c r="S198" s="37"/>
      <c r="T198" s="21"/>
      <c r="U198" s="21"/>
      <c r="V198" s="21"/>
      <c r="W198" s="21"/>
      <c r="X198" s="21"/>
      <c r="Y198" s="21"/>
    </row>
    <row r="199" spans="1:25" x14ac:dyDescent="0.15">
      <c r="A199" s="8">
        <f t="shared" si="19"/>
        <v>144</v>
      </c>
      <c r="B199" s="8" t="str">
        <f t="shared" si="23"/>
        <v>4130 TAXI AUTHORITY</v>
      </c>
      <c r="C199" s="38">
        <f t="shared" si="24"/>
        <v>264572</v>
      </c>
      <c r="D199" s="21"/>
      <c r="E199" s="21"/>
      <c r="F199" s="37"/>
      <c r="G199" s="21"/>
      <c r="H199" s="21"/>
      <c r="I199" s="21"/>
      <c r="J199" s="21"/>
      <c r="K199" s="21"/>
      <c r="L199" s="21"/>
      <c r="M199" s="21"/>
      <c r="N199" s="19"/>
      <c r="O199" s="19"/>
      <c r="P199" s="21"/>
      <c r="Q199" s="21"/>
      <c r="R199" s="21"/>
      <c r="S199" s="37"/>
      <c r="T199" s="21"/>
      <c r="U199" s="21"/>
      <c r="V199" s="21"/>
      <c r="W199" s="21"/>
      <c r="X199" s="21"/>
      <c r="Y199" s="21"/>
    </row>
    <row r="200" spans="1:25" x14ac:dyDescent="0.15">
      <c r="A200" s="8">
        <f t="shared" si="19"/>
        <v>145</v>
      </c>
      <c r="B200" s="8" t="str">
        <f t="shared" si="23"/>
        <v>4149 ENVIRONMENTAL COMM</v>
      </c>
      <c r="C200" s="38">
        <f t="shared" si="24"/>
        <v>64180</v>
      </c>
      <c r="D200" s="21"/>
      <c r="E200" s="21"/>
      <c r="F200" s="37"/>
      <c r="G200" s="21"/>
      <c r="H200" s="21"/>
      <c r="I200" s="21"/>
      <c r="J200" s="21"/>
      <c r="K200" s="21"/>
      <c r="L200" s="21"/>
      <c r="M200" s="21"/>
      <c r="N200" s="19"/>
      <c r="O200" s="19"/>
      <c r="P200" s="21"/>
      <c r="Q200" s="21"/>
      <c r="R200" s="21"/>
      <c r="S200" s="37"/>
      <c r="T200" s="21"/>
      <c r="U200" s="21"/>
      <c r="V200" s="21"/>
      <c r="W200" s="21"/>
      <c r="X200" s="21"/>
      <c r="Y200" s="21"/>
    </row>
    <row r="201" spans="1:25" x14ac:dyDescent="0.15">
      <c r="A201" s="8">
        <f t="shared" si="19"/>
        <v>146</v>
      </c>
      <c r="B201" s="8" t="str">
        <f t="shared" si="23"/>
        <v>4150 DCNR CONS NAT RES ADMIN</v>
      </c>
      <c r="C201" s="38">
        <f t="shared" si="24"/>
        <v>-22138</v>
      </c>
      <c r="D201" s="21"/>
      <c r="E201" s="21"/>
      <c r="F201" s="37"/>
      <c r="G201" s="21"/>
      <c r="H201" s="21"/>
      <c r="I201" s="21"/>
      <c r="J201" s="21"/>
      <c r="K201" s="21"/>
      <c r="L201" s="21"/>
      <c r="M201" s="21"/>
      <c r="N201" s="19"/>
      <c r="O201" s="19"/>
      <c r="P201" s="21"/>
      <c r="Q201" s="21"/>
      <c r="R201" s="21"/>
      <c r="S201" s="37"/>
      <c r="T201" s="21"/>
      <c r="U201" s="21"/>
      <c r="V201" s="21"/>
      <c r="W201" s="21"/>
      <c r="X201" s="21"/>
      <c r="Y201" s="21"/>
    </row>
    <row r="202" spans="1:25" x14ac:dyDescent="0.15">
      <c r="A202" s="8">
        <f t="shared" si="19"/>
        <v>147</v>
      </c>
      <c r="B202" s="8" t="str">
        <f>B757</f>
        <v>4151 DCNR CONSERVATION DIST</v>
      </c>
      <c r="C202" s="38">
        <f t="shared" si="24"/>
        <v>0</v>
      </c>
      <c r="D202" s="21"/>
      <c r="E202" s="21"/>
      <c r="F202" s="37"/>
      <c r="G202" s="21"/>
      <c r="H202" s="21"/>
      <c r="I202" s="21"/>
      <c r="J202" s="21"/>
      <c r="K202" s="21"/>
      <c r="L202" s="21"/>
      <c r="M202" s="21"/>
      <c r="N202" s="19"/>
      <c r="O202" s="19"/>
      <c r="P202" s="21"/>
      <c r="Q202" s="21"/>
      <c r="R202" s="21"/>
      <c r="S202" s="37"/>
      <c r="T202" s="21"/>
      <c r="U202" s="21"/>
      <c r="V202" s="21"/>
      <c r="W202" s="21"/>
      <c r="X202" s="21"/>
      <c r="Y202" s="21"/>
    </row>
    <row r="203" spans="1:25" x14ac:dyDescent="0.15">
      <c r="A203" s="8">
        <f t="shared" si="19"/>
        <v>148</v>
      </c>
      <c r="B203" s="16" t="s">
        <v>270</v>
      </c>
      <c r="C203" s="38">
        <f t="shared" si="24"/>
        <v>-4870</v>
      </c>
      <c r="D203" s="21"/>
      <c r="E203" s="21"/>
      <c r="F203" s="37"/>
      <c r="G203" s="21"/>
      <c r="H203" s="21"/>
      <c r="I203" s="21"/>
      <c r="J203" s="21"/>
      <c r="K203" s="21"/>
      <c r="L203" s="21"/>
      <c r="M203" s="21"/>
      <c r="N203" s="19"/>
      <c r="O203" s="19"/>
      <c r="P203" s="21"/>
      <c r="Q203" s="21"/>
      <c r="R203" s="21"/>
      <c r="S203" s="37"/>
      <c r="T203" s="21"/>
      <c r="U203" s="21"/>
      <c r="V203" s="21"/>
      <c r="W203" s="21"/>
      <c r="X203" s="21"/>
      <c r="Y203" s="21"/>
    </row>
    <row r="204" spans="1:25" x14ac:dyDescent="0.15">
      <c r="A204" s="8">
        <f t="shared" si="19"/>
        <v>149</v>
      </c>
      <c r="B204" s="8" t="str">
        <f t="shared" ref="B204:B209" si="25">B759</f>
        <v>4162 DCNR PARKS DIV</v>
      </c>
      <c r="C204" s="38">
        <f t="shared" ref="C204:C209" si="26">J759</f>
        <v>32277</v>
      </c>
      <c r="D204" s="21"/>
      <c r="E204" s="21"/>
      <c r="F204" s="37"/>
      <c r="G204" s="21"/>
      <c r="H204" s="21"/>
      <c r="I204" s="21"/>
      <c r="J204" s="21"/>
      <c r="K204" s="21"/>
      <c r="L204" s="21"/>
      <c r="M204" s="21"/>
      <c r="N204" s="19"/>
      <c r="O204" s="19"/>
      <c r="P204" s="21"/>
      <c r="Q204" s="21"/>
      <c r="R204" s="21"/>
      <c r="S204" s="37"/>
      <c r="T204" s="21"/>
      <c r="U204" s="21"/>
      <c r="V204" s="21"/>
      <c r="W204" s="21"/>
      <c r="X204" s="21"/>
      <c r="Y204" s="21"/>
    </row>
    <row r="205" spans="1:25" x14ac:dyDescent="0.15">
      <c r="A205" s="8">
        <f t="shared" si="19"/>
        <v>150</v>
      </c>
      <c r="B205" s="8" t="str">
        <f t="shared" si="25"/>
        <v>4166 NEVADA TAHOE REG PLAN</v>
      </c>
      <c r="C205" s="38">
        <f t="shared" si="26"/>
        <v>628</v>
      </c>
      <c r="D205" s="21"/>
      <c r="E205" s="21"/>
      <c r="F205" s="37"/>
      <c r="G205" s="21"/>
      <c r="H205" s="21"/>
      <c r="I205" s="21"/>
      <c r="J205" s="21"/>
      <c r="K205" s="21"/>
      <c r="L205" s="21"/>
      <c r="M205" s="21"/>
      <c r="N205" s="19"/>
      <c r="O205" s="19"/>
      <c r="P205" s="21"/>
      <c r="Q205" s="21"/>
      <c r="R205" s="21"/>
      <c r="S205" s="37"/>
      <c r="T205" s="21"/>
      <c r="U205" s="21"/>
      <c r="V205" s="21"/>
      <c r="W205" s="21"/>
      <c r="X205" s="21"/>
      <c r="Y205" s="21"/>
    </row>
    <row r="206" spans="1:25" x14ac:dyDescent="0.15">
      <c r="A206" s="8">
        <f t="shared" si="19"/>
        <v>151</v>
      </c>
      <c r="B206" s="8" t="str">
        <f t="shared" si="25"/>
        <v>4171 DCNR WATER RES DIV</v>
      </c>
      <c r="C206" s="38">
        <f t="shared" si="26"/>
        <v>143816</v>
      </c>
      <c r="D206" s="21"/>
      <c r="E206" s="21"/>
      <c r="F206" s="37"/>
      <c r="G206" s="21"/>
      <c r="H206" s="21"/>
      <c r="I206" s="21"/>
      <c r="J206" s="21"/>
      <c r="K206" s="21"/>
      <c r="L206" s="21"/>
      <c r="M206" s="21"/>
      <c r="N206" s="19"/>
      <c r="O206" s="19"/>
      <c r="P206" s="21"/>
      <c r="Q206" s="21"/>
      <c r="R206" s="21"/>
      <c r="S206" s="37"/>
      <c r="T206" s="21"/>
      <c r="U206" s="21"/>
      <c r="V206" s="21"/>
      <c r="W206" s="21"/>
      <c r="X206" s="21"/>
      <c r="Y206" s="21"/>
    </row>
    <row r="207" spans="1:25" x14ac:dyDescent="0.15">
      <c r="A207" s="8">
        <f t="shared" si="19"/>
        <v>152</v>
      </c>
      <c r="B207" s="8" t="str">
        <f t="shared" si="25"/>
        <v>4173 DCNR STATE LANDS</v>
      </c>
      <c r="C207" s="38">
        <f t="shared" si="26"/>
        <v>-8329</v>
      </c>
      <c r="D207" s="21"/>
      <c r="E207" s="21"/>
      <c r="F207" s="37"/>
      <c r="G207" s="21"/>
      <c r="H207" s="21"/>
      <c r="I207" s="21"/>
      <c r="J207" s="21"/>
      <c r="K207" s="21"/>
      <c r="L207" s="21"/>
      <c r="M207" s="21"/>
      <c r="N207" s="19"/>
      <c r="O207" s="19"/>
      <c r="P207" s="21"/>
      <c r="Q207" s="21"/>
      <c r="R207" s="21"/>
      <c r="S207" s="37"/>
      <c r="T207" s="21"/>
      <c r="U207" s="21"/>
      <c r="V207" s="21"/>
      <c r="W207" s="21"/>
      <c r="X207" s="21"/>
      <c r="Y207" s="21"/>
    </row>
    <row r="208" spans="1:25" x14ac:dyDescent="0.15">
      <c r="A208" s="8">
        <f t="shared" si="19"/>
        <v>153</v>
      </c>
      <c r="B208" s="8" t="str">
        <f t="shared" si="25"/>
        <v>4195 DCNR FORESTRY DIV</v>
      </c>
      <c r="C208" s="38">
        <f t="shared" si="26"/>
        <v>175727</v>
      </c>
      <c r="D208" s="21"/>
      <c r="E208" s="21"/>
      <c r="F208" s="37"/>
      <c r="G208" s="21"/>
      <c r="H208" s="21"/>
      <c r="I208" s="21"/>
      <c r="J208" s="21"/>
      <c r="K208" s="21"/>
      <c r="L208" s="21"/>
      <c r="M208" s="21"/>
      <c r="N208" s="19"/>
      <c r="O208" s="19"/>
      <c r="P208" s="21"/>
      <c r="Q208" s="21"/>
      <c r="R208" s="21"/>
      <c r="S208" s="37"/>
      <c r="T208" s="21"/>
      <c r="U208" s="21"/>
      <c r="V208" s="21"/>
      <c r="W208" s="21"/>
      <c r="X208" s="21"/>
      <c r="Y208" s="21"/>
    </row>
    <row r="209" spans="1:25" x14ac:dyDescent="0.15">
      <c r="A209" s="8">
        <f t="shared" si="19"/>
        <v>154</v>
      </c>
      <c r="B209" s="8" t="str">
        <f t="shared" si="25"/>
        <v>4196 FOREST FIRE SUPPRESS</v>
      </c>
      <c r="C209" s="38">
        <f t="shared" si="26"/>
        <v>0</v>
      </c>
      <c r="D209" s="21"/>
      <c r="E209" s="21"/>
      <c r="F209" s="37"/>
      <c r="G209" s="21"/>
      <c r="H209" s="21"/>
      <c r="I209" s="21"/>
      <c r="J209" s="21"/>
      <c r="K209" s="21"/>
      <c r="L209" s="21"/>
      <c r="M209" s="21"/>
      <c r="N209" s="19"/>
      <c r="O209" s="19"/>
      <c r="P209" s="21"/>
      <c r="Q209" s="21"/>
      <c r="R209" s="21"/>
      <c r="S209" s="37"/>
      <c r="T209" s="21"/>
      <c r="U209" s="21"/>
      <c r="V209" s="21"/>
      <c r="W209" s="21"/>
      <c r="X209" s="21"/>
      <c r="Y209" s="21"/>
    </row>
    <row r="210" spans="1:25" x14ac:dyDescent="0.15">
      <c r="A210" s="8">
        <f t="shared" si="19"/>
        <v>155</v>
      </c>
      <c r="B210" s="8" t="str">
        <f t="shared" ref="B210:B216" si="27">B765</f>
        <v>4204 DCNR TAHOE REG PLANNING</v>
      </c>
      <c r="C210" s="38">
        <f t="shared" ref="C210:C216" si="28">J765</f>
        <v>4321</v>
      </c>
      <c r="D210" s="21"/>
      <c r="E210" s="21"/>
      <c r="F210" s="37"/>
      <c r="G210" s="21"/>
      <c r="H210" s="21"/>
      <c r="I210" s="21"/>
      <c r="J210" s="21"/>
      <c r="K210" s="21"/>
      <c r="L210" s="21"/>
      <c r="M210" s="21"/>
      <c r="N210" s="19"/>
      <c r="O210" s="19"/>
      <c r="P210" s="21"/>
      <c r="Q210" s="21"/>
      <c r="R210" s="21"/>
      <c r="S210" s="37"/>
      <c r="T210" s="21"/>
      <c r="U210" s="21"/>
      <c r="V210" s="21"/>
      <c r="W210" s="21"/>
      <c r="X210" s="21"/>
      <c r="Y210" s="21"/>
    </row>
    <row r="211" spans="1:25" x14ac:dyDescent="0.15">
      <c r="A211" s="8">
        <f t="shared" si="19"/>
        <v>156</v>
      </c>
      <c r="B211" s="8" t="str">
        <f t="shared" si="27"/>
        <v>4205 HISTORIC PRESERVATION</v>
      </c>
      <c r="C211" s="38">
        <f t="shared" si="28"/>
        <v>341</v>
      </c>
      <c r="D211" s="21"/>
      <c r="E211" s="21"/>
      <c r="F211" s="37"/>
      <c r="G211" s="21"/>
      <c r="H211" s="21"/>
      <c r="I211" s="21"/>
      <c r="J211" s="21"/>
      <c r="K211" s="21"/>
      <c r="L211" s="21"/>
      <c r="M211" s="21"/>
      <c r="N211" s="19"/>
      <c r="O211" s="19"/>
      <c r="P211" s="21"/>
      <c r="Q211" s="21"/>
      <c r="R211" s="21"/>
      <c r="S211" s="37"/>
      <c r="T211" s="21"/>
      <c r="U211" s="21"/>
      <c r="V211" s="21"/>
      <c r="W211" s="21"/>
      <c r="X211" s="21"/>
      <c r="Y211" s="21"/>
    </row>
    <row r="212" spans="1:25" x14ac:dyDescent="0.15">
      <c r="A212" s="8">
        <f t="shared" si="19"/>
        <v>157</v>
      </c>
      <c r="B212" s="8" t="str">
        <f t="shared" si="27"/>
        <v>4219 COMM ON MINERAL RESOURCES</v>
      </c>
      <c r="C212" s="38">
        <f t="shared" si="28"/>
        <v>19913</v>
      </c>
      <c r="D212" s="21"/>
      <c r="E212" s="21"/>
      <c r="F212" s="37"/>
      <c r="G212" s="21"/>
      <c r="H212" s="21"/>
      <c r="I212" s="21"/>
      <c r="J212" s="21"/>
      <c r="K212" s="21"/>
      <c r="L212" s="21"/>
      <c r="M212" s="21"/>
      <c r="N212" s="19"/>
      <c r="O212" s="19"/>
      <c r="P212" s="21"/>
      <c r="Q212" s="21"/>
      <c r="R212" s="21"/>
      <c r="S212" s="37"/>
      <c r="T212" s="21"/>
      <c r="U212" s="21"/>
      <c r="V212" s="21"/>
      <c r="W212" s="21"/>
      <c r="X212" s="21"/>
      <c r="Y212" s="21"/>
    </row>
    <row r="213" spans="1:25" x14ac:dyDescent="0.15">
      <c r="A213" s="8">
        <f t="shared" si="19"/>
        <v>158</v>
      </c>
      <c r="B213" s="8" t="str">
        <f t="shared" si="27"/>
        <v>4227 FORESTRY INTER-GOVT</v>
      </c>
      <c r="C213" s="38">
        <f t="shared" si="28"/>
        <v>0</v>
      </c>
      <c r="D213" s="21"/>
      <c r="E213" s="21"/>
      <c r="F213" s="37"/>
      <c r="G213" s="21"/>
      <c r="H213" s="21"/>
      <c r="I213" s="21"/>
      <c r="J213" s="21"/>
      <c r="K213" s="21"/>
      <c r="L213" s="21"/>
      <c r="M213" s="21"/>
      <c r="N213" s="19"/>
      <c r="O213" s="19"/>
      <c r="P213" s="21"/>
      <c r="Q213" s="21"/>
      <c r="R213" s="21"/>
      <c r="S213" s="37"/>
      <c r="T213" s="21"/>
      <c r="U213" s="21"/>
      <c r="V213" s="21"/>
      <c r="W213" s="21"/>
      <c r="X213" s="21"/>
      <c r="Y213" s="21"/>
    </row>
    <row r="214" spans="1:25" x14ac:dyDescent="0.15">
      <c r="A214" s="8">
        <f t="shared" si="19"/>
        <v>159</v>
      </c>
      <c r="B214" s="8" t="str">
        <f t="shared" si="27"/>
        <v>4235 FORESTRY NURSERIES</v>
      </c>
      <c r="C214" s="38">
        <f t="shared" si="28"/>
        <v>0</v>
      </c>
      <c r="D214" s="21"/>
      <c r="E214" s="21"/>
      <c r="F214" s="37"/>
      <c r="G214" s="21"/>
      <c r="H214" s="21"/>
      <c r="I214" s="21"/>
      <c r="J214" s="21"/>
      <c r="K214" s="21"/>
      <c r="L214" s="21"/>
      <c r="M214" s="21"/>
      <c r="N214" s="19"/>
      <c r="O214" s="19"/>
      <c r="P214" s="21"/>
      <c r="Q214" s="21"/>
      <c r="R214" s="21"/>
      <c r="S214" s="37"/>
      <c r="T214" s="21"/>
      <c r="U214" s="21"/>
      <c r="V214" s="21"/>
      <c r="W214" s="21"/>
      <c r="X214" s="21"/>
      <c r="Y214" s="21"/>
    </row>
    <row r="215" spans="1:25" x14ac:dyDescent="0.15">
      <c r="A215" s="8">
        <f t="shared" si="19"/>
        <v>160</v>
      </c>
      <c r="B215" s="8" t="str">
        <f t="shared" si="27"/>
        <v>4452 WILDLIFE DEPT</v>
      </c>
      <c r="C215" s="38">
        <f t="shared" si="28"/>
        <v>0</v>
      </c>
      <c r="D215" s="21"/>
      <c r="E215" s="21"/>
      <c r="F215" s="37"/>
      <c r="G215" s="21"/>
      <c r="H215" s="21"/>
      <c r="I215" s="21"/>
      <c r="J215" s="21"/>
      <c r="K215" s="21"/>
      <c r="L215" s="21"/>
      <c r="M215" s="21"/>
      <c r="N215" s="19"/>
      <c r="O215" s="19"/>
      <c r="P215" s="21"/>
      <c r="Q215" s="21"/>
      <c r="R215" s="21"/>
      <c r="S215" s="37"/>
      <c r="T215" s="21"/>
      <c r="U215" s="21"/>
      <c r="V215" s="21"/>
      <c r="W215" s="21"/>
      <c r="X215" s="21"/>
      <c r="Y215" s="21"/>
    </row>
    <row r="216" spans="1:25" x14ac:dyDescent="0.15">
      <c r="A216" s="8">
        <f t="shared" si="19"/>
        <v>161</v>
      </c>
      <c r="B216" s="8" t="str">
        <f t="shared" si="27"/>
        <v>4460 WILDLIFE DEPT</v>
      </c>
      <c r="C216" s="38">
        <f t="shared" si="28"/>
        <v>452830</v>
      </c>
      <c r="D216" s="21"/>
      <c r="E216" s="21"/>
      <c r="F216" s="37"/>
      <c r="G216" s="21"/>
      <c r="H216" s="21"/>
      <c r="I216" s="21"/>
      <c r="J216" s="21"/>
      <c r="K216" s="21"/>
      <c r="L216" s="21"/>
      <c r="M216" s="21"/>
      <c r="N216" s="19"/>
      <c r="O216" s="19"/>
      <c r="P216" s="21"/>
      <c r="Q216" s="21"/>
      <c r="R216" s="21"/>
      <c r="S216" s="37"/>
      <c r="T216" s="21"/>
      <c r="U216" s="21"/>
      <c r="V216" s="21"/>
      <c r="W216" s="21"/>
      <c r="X216" s="21"/>
      <c r="Y216" s="21"/>
    </row>
    <row r="217" spans="1:25" x14ac:dyDescent="0.15">
      <c r="C217" s="38"/>
      <c r="D217" s="21"/>
      <c r="E217" s="21"/>
      <c r="F217" s="37"/>
      <c r="G217" s="21"/>
      <c r="H217" s="21"/>
      <c r="I217" s="21"/>
      <c r="J217" s="21"/>
      <c r="K217" s="21"/>
      <c r="L217" s="21"/>
      <c r="M217" s="21"/>
      <c r="N217" s="19"/>
      <c r="O217" s="19"/>
      <c r="P217" s="21"/>
      <c r="Q217" s="21"/>
      <c r="R217" s="21"/>
      <c r="S217" s="37"/>
      <c r="T217" s="21"/>
      <c r="U217" s="21"/>
      <c r="V217" s="21"/>
      <c r="W217" s="21"/>
      <c r="X217" s="21"/>
      <c r="Y217" s="21"/>
    </row>
    <row r="218" spans="1:25" x14ac:dyDescent="0.15">
      <c r="A218" s="35" t="s">
        <v>23</v>
      </c>
      <c r="B218" s="21"/>
      <c r="C218" s="21"/>
      <c r="D218" s="21"/>
      <c r="E218" s="21"/>
      <c r="F218" s="131" t="s">
        <v>61</v>
      </c>
      <c r="G218" s="131"/>
      <c r="H218" s="131"/>
      <c r="I218" s="131"/>
      <c r="J218" s="131"/>
      <c r="K218" s="131"/>
      <c r="L218" s="131"/>
      <c r="M218" s="21"/>
      <c r="N218" s="21"/>
      <c r="O218" s="21"/>
      <c r="P218" s="21"/>
      <c r="Q218" s="21"/>
      <c r="R218" s="21"/>
      <c r="S218" s="21"/>
      <c r="T218" s="21"/>
      <c r="U218" s="21"/>
      <c r="V218" s="21"/>
    </row>
    <row r="219" spans="1:25" ht="31.5" x14ac:dyDescent="0.15">
      <c r="A219" s="19" t="s">
        <v>22</v>
      </c>
      <c r="B219" s="9" t="s">
        <v>144</v>
      </c>
      <c r="C219" s="9" t="str">
        <f>+C174</f>
        <v>FY 2015 Budget Allocation</v>
      </c>
      <c r="D219" s="21"/>
      <c r="E219" s="21"/>
      <c r="F219" s="21"/>
      <c r="G219" s="21"/>
      <c r="H219" s="21"/>
      <c r="I219" s="21"/>
      <c r="J219" s="21"/>
      <c r="K219" s="21"/>
      <c r="L219" s="21"/>
      <c r="M219" s="21"/>
      <c r="N219" s="21"/>
      <c r="O219" s="21"/>
      <c r="P219" s="21"/>
      <c r="Q219" s="21"/>
      <c r="R219" s="21"/>
      <c r="S219" s="21"/>
      <c r="T219" s="21"/>
      <c r="U219" s="21"/>
      <c r="V219" s="21"/>
    </row>
    <row r="220" spans="1:25" x14ac:dyDescent="0.15">
      <c r="C220" s="38"/>
      <c r="D220" s="21"/>
      <c r="E220" s="21"/>
      <c r="F220" s="37"/>
      <c r="G220" s="21"/>
      <c r="H220" s="21"/>
      <c r="I220" s="21"/>
      <c r="J220" s="21"/>
      <c r="K220" s="21"/>
      <c r="L220" s="21"/>
      <c r="M220" s="21"/>
      <c r="N220" s="19"/>
      <c r="O220" s="19"/>
      <c r="P220" s="21"/>
      <c r="Q220" s="21"/>
      <c r="R220" s="21"/>
      <c r="S220" s="37"/>
      <c r="T220" s="21"/>
      <c r="U220" s="21"/>
      <c r="V220" s="21"/>
      <c r="W220" s="21"/>
      <c r="X220" s="21"/>
      <c r="Y220" s="21"/>
    </row>
    <row r="221" spans="1:25" x14ac:dyDescent="0.15">
      <c r="A221" s="8">
        <f t="shared" ref="A221:B224" si="29">A777</f>
        <v>162</v>
      </c>
      <c r="B221" s="8" t="str">
        <f t="shared" si="29"/>
        <v>4470 B&amp;I DAIRY COMM</v>
      </c>
      <c r="C221" s="38">
        <f>J777</f>
        <v>225</v>
      </c>
      <c r="D221" s="21"/>
      <c r="E221" s="21"/>
      <c r="F221" s="37"/>
      <c r="G221" s="21"/>
      <c r="H221" s="21"/>
      <c r="I221" s="21"/>
      <c r="J221" s="21"/>
      <c r="K221" s="21"/>
      <c r="L221" s="21"/>
      <c r="M221" s="21"/>
      <c r="N221" s="19"/>
      <c r="O221" s="19"/>
      <c r="P221" s="21"/>
      <c r="Q221" s="21"/>
      <c r="R221" s="21"/>
      <c r="S221" s="37"/>
      <c r="T221" s="21"/>
      <c r="U221" s="21"/>
      <c r="V221" s="21"/>
      <c r="W221" s="21"/>
      <c r="X221" s="21"/>
      <c r="Y221" s="21"/>
    </row>
    <row r="222" spans="1:25" x14ac:dyDescent="0.15">
      <c r="A222" s="8">
        <f t="shared" ref="A222:A250" si="30">A778</f>
        <v>163</v>
      </c>
      <c r="B222" s="8" t="str">
        <f t="shared" si="29"/>
        <v>4490 COLORADO RIVER COMM</v>
      </c>
      <c r="C222" s="38">
        <f>J778</f>
        <v>359968</v>
      </c>
      <c r="D222" s="21"/>
      <c r="E222" s="21"/>
      <c r="F222" s="37"/>
      <c r="G222" s="21"/>
      <c r="H222" s="21"/>
      <c r="I222" s="21"/>
      <c r="J222" s="21"/>
      <c r="K222" s="21"/>
      <c r="L222" s="21"/>
      <c r="M222" s="21"/>
      <c r="N222" s="19"/>
      <c r="O222" s="19"/>
      <c r="P222" s="21"/>
      <c r="Q222" s="21"/>
      <c r="R222" s="21"/>
      <c r="S222" s="37"/>
      <c r="T222" s="21"/>
      <c r="U222" s="21"/>
      <c r="V222" s="21"/>
      <c r="W222" s="21"/>
      <c r="X222" s="21"/>
      <c r="Y222" s="21"/>
    </row>
    <row r="223" spans="1:25" x14ac:dyDescent="0.15">
      <c r="A223" s="8">
        <f t="shared" si="30"/>
        <v>164</v>
      </c>
      <c r="B223" s="8" t="str">
        <f t="shared" si="29"/>
        <v>4491 AGR BEEF COUNCIL</v>
      </c>
      <c r="C223" s="38">
        <f>J779</f>
        <v>0</v>
      </c>
      <c r="D223" s="21"/>
      <c r="E223" s="21"/>
      <c r="F223" s="37"/>
      <c r="G223" s="21"/>
      <c r="H223" s="21"/>
      <c r="I223" s="21"/>
      <c r="J223" s="21"/>
      <c r="K223" s="21"/>
      <c r="L223" s="21"/>
      <c r="M223" s="21"/>
      <c r="N223" s="19"/>
      <c r="O223" s="19"/>
      <c r="P223" s="21"/>
      <c r="Q223" s="21"/>
      <c r="R223" s="21"/>
      <c r="S223" s="37"/>
      <c r="T223" s="21"/>
      <c r="U223" s="21"/>
      <c r="V223" s="21"/>
      <c r="W223" s="21"/>
      <c r="X223" s="21"/>
      <c r="Y223" s="21"/>
    </row>
    <row r="224" spans="1:25" x14ac:dyDescent="0.15">
      <c r="A224" s="8">
        <f t="shared" si="30"/>
        <v>165</v>
      </c>
      <c r="B224" s="8" t="str">
        <f t="shared" si="29"/>
        <v>4554 AGRI, ADMIN</v>
      </c>
      <c r="C224" s="38">
        <f>J780</f>
        <v>121931</v>
      </c>
      <c r="D224" s="21"/>
      <c r="E224" s="21"/>
      <c r="F224" s="37"/>
      <c r="G224" s="21"/>
      <c r="H224" s="21"/>
      <c r="I224" s="21"/>
      <c r="J224" s="21"/>
      <c r="K224" s="21"/>
      <c r="L224" s="21"/>
      <c r="M224" s="21"/>
      <c r="N224" s="19"/>
      <c r="O224" s="19"/>
      <c r="P224" s="21"/>
      <c r="Q224" s="21"/>
      <c r="R224" s="21"/>
      <c r="S224" s="37"/>
      <c r="T224" s="21"/>
      <c r="U224" s="21"/>
      <c r="V224" s="21"/>
      <c r="W224" s="21"/>
      <c r="X224" s="21"/>
      <c r="Y224" s="21"/>
    </row>
    <row r="225" spans="1:25" x14ac:dyDescent="0.15">
      <c r="A225" s="8">
        <f t="shared" si="30"/>
        <v>166</v>
      </c>
      <c r="B225" s="8" t="str">
        <f t="shared" ref="B225:B232" si="31">B781</f>
        <v>4660 TRANSPORTATION</v>
      </c>
      <c r="C225" s="38">
        <f t="shared" ref="C225:C232" si="32">J781</f>
        <v>1992700</v>
      </c>
      <c r="D225" s="21"/>
      <c r="E225" s="21"/>
      <c r="F225" s="37"/>
      <c r="G225" s="21"/>
      <c r="H225" s="21"/>
      <c r="I225" s="21"/>
      <c r="J225" s="21"/>
      <c r="K225" s="21"/>
      <c r="L225" s="21"/>
      <c r="M225" s="21"/>
      <c r="N225" s="19"/>
      <c r="O225" s="19"/>
      <c r="P225" s="21"/>
      <c r="Q225" s="21"/>
      <c r="R225" s="21"/>
      <c r="S225" s="37"/>
      <c r="T225" s="21"/>
      <c r="U225" s="21"/>
      <c r="V225" s="21"/>
      <c r="W225" s="21"/>
      <c r="X225" s="21"/>
      <c r="Y225" s="21"/>
    </row>
    <row r="226" spans="1:25" x14ac:dyDescent="0.15">
      <c r="A226" s="8">
        <f t="shared" si="30"/>
        <v>167</v>
      </c>
      <c r="B226" s="8" t="str">
        <f t="shared" si="31"/>
        <v>4680 B&amp;I INDUSTRIAL RELATIONS</v>
      </c>
      <c r="C226" s="38">
        <f t="shared" si="32"/>
        <v>-7674</v>
      </c>
      <c r="D226" s="21"/>
      <c r="E226" s="21"/>
      <c r="F226" s="37"/>
      <c r="G226" s="21"/>
      <c r="H226" s="21"/>
      <c r="I226" s="21"/>
      <c r="J226" s="21"/>
      <c r="K226" s="21"/>
      <c r="L226" s="21"/>
      <c r="M226" s="21"/>
      <c r="N226" s="19"/>
      <c r="O226" s="19"/>
      <c r="P226" s="21"/>
      <c r="Q226" s="21"/>
      <c r="R226" s="21"/>
      <c r="S226" s="37"/>
      <c r="T226" s="21"/>
      <c r="U226" s="21"/>
      <c r="V226" s="21"/>
      <c r="W226" s="21"/>
      <c r="X226" s="21"/>
      <c r="Y226" s="21"/>
    </row>
    <row r="227" spans="1:25" x14ac:dyDescent="0.15">
      <c r="A227" s="8">
        <f t="shared" si="30"/>
        <v>168</v>
      </c>
      <c r="B227" s="8" t="str">
        <f t="shared" si="31"/>
        <v>4681 DEPT OF BUS &amp; INDUSTRY</v>
      </c>
      <c r="C227" s="38">
        <f t="shared" si="32"/>
        <v>66181</v>
      </c>
      <c r="D227" s="21"/>
      <c r="E227" s="21"/>
      <c r="F227" s="37"/>
      <c r="G227" s="21"/>
      <c r="H227" s="21"/>
      <c r="I227" s="21"/>
      <c r="J227" s="21"/>
      <c r="K227" s="21"/>
      <c r="L227" s="21"/>
      <c r="M227" s="21"/>
      <c r="N227" s="19"/>
      <c r="O227" s="19"/>
      <c r="P227" s="21"/>
      <c r="Q227" s="21"/>
      <c r="R227" s="21"/>
      <c r="S227" s="37"/>
      <c r="T227" s="21"/>
      <c r="U227" s="21"/>
      <c r="V227" s="21"/>
      <c r="W227" s="21"/>
      <c r="X227" s="21"/>
      <c r="Y227" s="21"/>
    </row>
    <row r="228" spans="1:25" x14ac:dyDescent="0.15">
      <c r="A228" s="8">
        <f t="shared" si="30"/>
        <v>169</v>
      </c>
      <c r="B228" s="8" t="str">
        <f t="shared" si="31"/>
        <v>4684 B&amp;I SELF INSURED-WC</v>
      </c>
      <c r="C228" s="38">
        <f t="shared" si="32"/>
        <v>0</v>
      </c>
      <c r="D228" s="21"/>
      <c r="E228" s="21"/>
      <c r="F228" s="37"/>
      <c r="G228" s="21"/>
      <c r="H228" s="21"/>
      <c r="I228" s="21"/>
      <c r="J228" s="21"/>
      <c r="K228" s="21"/>
      <c r="L228" s="21"/>
      <c r="M228" s="21"/>
      <c r="N228" s="19"/>
      <c r="O228" s="19"/>
      <c r="P228" s="21"/>
      <c r="Q228" s="21"/>
      <c r="R228" s="21"/>
      <c r="S228" s="37"/>
      <c r="T228" s="21"/>
      <c r="U228" s="21"/>
      <c r="V228" s="21"/>
      <c r="W228" s="21"/>
      <c r="X228" s="21"/>
      <c r="Y228" s="21"/>
    </row>
    <row r="229" spans="1:25" x14ac:dyDescent="0.15">
      <c r="A229" s="8">
        <f t="shared" si="30"/>
        <v>170</v>
      </c>
      <c r="B229" s="8" t="str">
        <f t="shared" si="31"/>
        <v>4687 OFC OF TRAFFIC SAFETY</v>
      </c>
      <c r="C229" s="38">
        <f t="shared" si="32"/>
        <v>1200</v>
      </c>
      <c r="D229" s="21"/>
      <c r="E229" s="21"/>
      <c r="F229" s="37"/>
      <c r="G229" s="21"/>
      <c r="H229" s="21"/>
      <c r="I229" s="21"/>
      <c r="J229" s="21"/>
      <c r="K229" s="21"/>
      <c r="L229" s="21"/>
      <c r="M229" s="21"/>
      <c r="N229" s="19"/>
      <c r="O229" s="19"/>
      <c r="P229" s="21"/>
      <c r="Q229" s="21"/>
      <c r="R229" s="21"/>
      <c r="S229" s="37"/>
      <c r="T229" s="21"/>
      <c r="U229" s="21"/>
      <c r="V229" s="21"/>
      <c r="W229" s="21"/>
      <c r="X229" s="21"/>
      <c r="Y229" s="21"/>
    </row>
    <row r="230" spans="1:25" x14ac:dyDescent="0.15">
      <c r="A230" s="8">
        <f t="shared" si="30"/>
        <v>171</v>
      </c>
      <c r="B230" s="8" t="str">
        <f t="shared" si="31"/>
        <v>4688 HIGHWAY SFTY PLAN</v>
      </c>
      <c r="C230" s="38">
        <f t="shared" si="32"/>
        <v>0</v>
      </c>
      <c r="D230" s="21"/>
      <c r="E230" s="21"/>
      <c r="F230" s="37"/>
      <c r="G230" s="21"/>
      <c r="H230" s="21"/>
      <c r="I230" s="21"/>
      <c r="J230" s="21"/>
      <c r="K230" s="21"/>
      <c r="L230" s="21"/>
      <c r="M230" s="21"/>
      <c r="N230" s="19"/>
      <c r="O230" s="19"/>
      <c r="P230" s="21"/>
      <c r="Q230" s="21"/>
      <c r="R230" s="21"/>
      <c r="S230" s="37"/>
      <c r="T230" s="21"/>
      <c r="U230" s="21"/>
      <c r="V230" s="21"/>
      <c r="W230" s="21"/>
      <c r="X230" s="21"/>
      <c r="Y230" s="21"/>
    </row>
    <row r="231" spans="1:25" x14ac:dyDescent="0.15">
      <c r="A231" s="8">
        <f t="shared" si="30"/>
        <v>172</v>
      </c>
      <c r="B231" s="8" t="str">
        <f t="shared" si="31"/>
        <v>4689 BICYCLE SAFETY</v>
      </c>
      <c r="C231" s="38">
        <f t="shared" si="32"/>
        <v>0</v>
      </c>
      <c r="D231" s="21"/>
      <c r="E231" s="21"/>
      <c r="F231" s="37"/>
      <c r="G231" s="21"/>
      <c r="H231" s="21"/>
      <c r="I231" s="21"/>
      <c r="J231" s="21"/>
      <c r="K231" s="21"/>
      <c r="L231" s="21"/>
      <c r="M231" s="21"/>
      <c r="N231" s="19"/>
      <c r="O231" s="19"/>
      <c r="P231" s="21"/>
      <c r="Q231" s="21"/>
      <c r="R231" s="21"/>
      <c r="S231" s="37"/>
      <c r="T231" s="21"/>
      <c r="U231" s="21"/>
      <c r="V231" s="21"/>
      <c r="W231" s="21"/>
      <c r="X231" s="21"/>
      <c r="Y231" s="21"/>
    </row>
    <row r="232" spans="1:25" x14ac:dyDescent="0.15">
      <c r="A232" s="8">
        <f t="shared" si="30"/>
        <v>173</v>
      </c>
      <c r="B232" s="8" t="str">
        <f t="shared" si="31"/>
        <v>4691 MOTORCYCLE SAFETY</v>
      </c>
      <c r="C232" s="38">
        <f t="shared" si="32"/>
        <v>0</v>
      </c>
      <c r="D232" s="21"/>
      <c r="E232" s="21"/>
      <c r="F232" s="37"/>
      <c r="G232" s="21"/>
      <c r="H232" s="21"/>
      <c r="I232" s="21"/>
      <c r="J232" s="21"/>
      <c r="K232" s="21"/>
      <c r="L232" s="21"/>
      <c r="M232" s="21"/>
      <c r="N232" s="19"/>
      <c r="O232" s="19"/>
      <c r="P232" s="21"/>
      <c r="Q232" s="21"/>
      <c r="R232" s="21"/>
      <c r="S232" s="37"/>
      <c r="T232" s="21"/>
      <c r="U232" s="21"/>
      <c r="V232" s="21"/>
      <c r="W232" s="21"/>
      <c r="X232" s="21"/>
      <c r="Y232" s="21"/>
    </row>
    <row r="233" spans="1:25" x14ac:dyDescent="0.15">
      <c r="A233" s="8">
        <f t="shared" si="30"/>
        <v>174</v>
      </c>
      <c r="B233" s="8" t="str">
        <f>B789</f>
        <v>4706 PUBLIC SAFETY DIR</v>
      </c>
      <c r="C233" s="38">
        <f>J789</f>
        <v>314928</v>
      </c>
      <c r="D233" s="21"/>
      <c r="E233" s="21"/>
      <c r="F233" s="37"/>
      <c r="G233" s="21"/>
      <c r="H233" s="21"/>
      <c r="I233" s="21"/>
      <c r="J233" s="21"/>
      <c r="K233" s="21"/>
      <c r="L233" s="21"/>
      <c r="M233" s="21"/>
      <c r="N233" s="19"/>
      <c r="O233" s="19"/>
      <c r="P233" s="21"/>
      <c r="Q233" s="21"/>
      <c r="R233" s="21"/>
      <c r="S233" s="37"/>
      <c r="T233" s="21"/>
      <c r="U233" s="21"/>
      <c r="V233" s="21"/>
      <c r="W233" s="21"/>
      <c r="X233" s="21"/>
      <c r="Y233" s="21"/>
    </row>
    <row r="234" spans="1:25" x14ac:dyDescent="0.15">
      <c r="A234" s="8">
        <f t="shared" si="30"/>
        <v>175</v>
      </c>
      <c r="B234" s="8" t="str">
        <f>B790</f>
        <v>4709 CRIMINAL HISTORY REPOS</v>
      </c>
      <c r="C234" s="38">
        <f>J790</f>
        <v>0</v>
      </c>
      <c r="D234" s="21"/>
      <c r="E234" s="21"/>
      <c r="F234" s="37"/>
      <c r="G234" s="21"/>
      <c r="H234" s="21"/>
      <c r="I234" s="21"/>
      <c r="J234" s="21"/>
      <c r="K234" s="21"/>
      <c r="L234" s="21"/>
      <c r="M234" s="21"/>
      <c r="N234" s="19"/>
      <c r="O234" s="19"/>
      <c r="P234" s="21"/>
      <c r="Q234" s="21"/>
      <c r="R234" s="21"/>
      <c r="S234" s="37"/>
      <c r="T234" s="21"/>
      <c r="U234" s="21"/>
      <c r="V234" s="21"/>
      <c r="W234" s="21"/>
      <c r="X234" s="21"/>
      <c r="Y234" s="21"/>
    </row>
    <row r="235" spans="1:25" x14ac:dyDescent="0.15">
      <c r="A235" s="8">
        <f t="shared" si="30"/>
        <v>176</v>
      </c>
      <c r="B235" s="8" t="str">
        <f t="shared" ref="B235:B241" si="33">B791</f>
        <v>4713 DPS HIGHWAY PATROL</v>
      </c>
      <c r="C235" s="38">
        <f t="shared" ref="C235:C241" si="34">J791</f>
        <v>518872</v>
      </c>
      <c r="D235" s="21"/>
      <c r="E235" s="21"/>
      <c r="F235" s="37"/>
      <c r="G235" s="21"/>
      <c r="H235" s="21"/>
      <c r="I235" s="21"/>
      <c r="J235" s="21"/>
      <c r="K235" s="21"/>
      <c r="L235" s="21"/>
      <c r="M235" s="21"/>
      <c r="N235" s="19"/>
      <c r="O235" s="19"/>
      <c r="P235" s="21"/>
      <c r="Q235" s="21"/>
      <c r="R235" s="21"/>
      <c r="S235" s="37"/>
      <c r="T235" s="21"/>
      <c r="U235" s="21"/>
      <c r="V235" s="21"/>
      <c r="W235" s="21"/>
      <c r="X235" s="21"/>
      <c r="Y235" s="21"/>
    </row>
    <row r="236" spans="1:25" x14ac:dyDescent="0.15">
      <c r="A236" s="8">
        <f t="shared" si="30"/>
        <v>177</v>
      </c>
      <c r="B236" s="8" t="str">
        <f t="shared" si="33"/>
        <v>4721 DPS HWY SAF GRANTS</v>
      </c>
      <c r="C236" s="38">
        <f t="shared" si="34"/>
        <v>0</v>
      </c>
      <c r="D236" s="21"/>
      <c r="E236" s="21"/>
      <c r="F236" s="37"/>
      <c r="G236" s="21"/>
      <c r="H236" s="21"/>
      <c r="I236" s="21"/>
      <c r="J236" s="21"/>
      <c r="K236" s="21"/>
      <c r="L236" s="21"/>
      <c r="M236" s="21"/>
      <c r="N236" s="19"/>
      <c r="O236" s="19"/>
      <c r="P236" s="21"/>
      <c r="Q236" s="21"/>
      <c r="R236" s="21"/>
      <c r="S236" s="37"/>
      <c r="T236" s="21"/>
      <c r="U236" s="21"/>
      <c r="V236" s="21"/>
      <c r="W236" s="21"/>
      <c r="X236" s="21"/>
      <c r="Y236" s="21"/>
    </row>
    <row r="237" spans="1:25" x14ac:dyDescent="0.15">
      <c r="A237" s="8">
        <f t="shared" si="30"/>
        <v>178</v>
      </c>
      <c r="B237" s="8" t="str">
        <f t="shared" si="33"/>
        <v>4727 DPS CAPITOL POLICE</v>
      </c>
      <c r="C237" s="38">
        <f t="shared" si="34"/>
        <v>0</v>
      </c>
      <c r="D237" s="21"/>
      <c r="E237" s="21"/>
      <c r="F237" s="37"/>
      <c r="G237" s="21"/>
      <c r="H237" s="21"/>
      <c r="I237" s="21"/>
      <c r="J237" s="21"/>
      <c r="K237" s="21"/>
      <c r="L237" s="21"/>
      <c r="M237" s="21"/>
      <c r="N237" s="19"/>
      <c r="O237" s="19"/>
      <c r="P237" s="21"/>
      <c r="Q237" s="21"/>
      <c r="R237" s="21"/>
      <c r="S237" s="37"/>
      <c r="T237" s="21"/>
      <c r="U237" s="21"/>
      <c r="V237" s="21"/>
      <c r="W237" s="21"/>
      <c r="X237" s="21"/>
      <c r="Y237" s="21"/>
    </row>
    <row r="238" spans="1:25" x14ac:dyDescent="0.15">
      <c r="A238" s="8">
        <f t="shared" si="30"/>
        <v>179</v>
      </c>
      <c r="B238" s="8" t="str">
        <f t="shared" si="33"/>
        <v>4729 EMERGENCY RESPONSE</v>
      </c>
      <c r="C238" s="38">
        <f t="shared" si="34"/>
        <v>7375</v>
      </c>
      <c r="D238" s="21"/>
      <c r="E238" s="21"/>
      <c r="F238" s="37"/>
      <c r="G238" s="21"/>
      <c r="H238" s="21"/>
      <c r="I238" s="21"/>
      <c r="J238" s="21"/>
      <c r="K238" s="21"/>
      <c r="L238" s="21"/>
      <c r="M238" s="21"/>
      <c r="N238" s="19"/>
      <c r="O238" s="19"/>
      <c r="P238" s="21"/>
      <c r="Q238" s="21"/>
      <c r="R238" s="21"/>
      <c r="S238" s="37"/>
      <c r="T238" s="21"/>
      <c r="U238" s="21"/>
      <c r="V238" s="21"/>
      <c r="W238" s="21"/>
      <c r="X238" s="21"/>
      <c r="Y238" s="21"/>
    </row>
    <row r="239" spans="1:25" x14ac:dyDescent="0.15">
      <c r="A239" s="8">
        <f t="shared" si="30"/>
        <v>180</v>
      </c>
      <c r="B239" s="8" t="str">
        <f t="shared" si="33"/>
        <v>4736 DPS JUSTICE GRANT</v>
      </c>
      <c r="C239" s="38">
        <f t="shared" si="34"/>
        <v>0</v>
      </c>
      <c r="D239" s="21"/>
      <c r="E239" s="21"/>
      <c r="F239" s="37"/>
      <c r="G239" s="21"/>
      <c r="H239" s="21"/>
      <c r="I239" s="21"/>
      <c r="J239" s="21"/>
      <c r="K239" s="21"/>
      <c r="L239" s="21"/>
      <c r="M239" s="21"/>
      <c r="N239" s="19"/>
      <c r="O239" s="19"/>
      <c r="P239" s="21"/>
      <c r="Q239" s="21"/>
      <c r="R239" s="21"/>
      <c r="S239" s="37"/>
      <c r="T239" s="21"/>
      <c r="U239" s="21"/>
      <c r="V239" s="21"/>
      <c r="W239" s="21"/>
      <c r="X239" s="21"/>
      <c r="Y239" s="21"/>
    </row>
    <row r="240" spans="1:25" x14ac:dyDescent="0.15">
      <c r="A240" s="8">
        <f t="shared" si="30"/>
        <v>181</v>
      </c>
      <c r="B240" s="8" t="str">
        <f t="shared" si="33"/>
        <v>4744 DEPT OF MOTOR VEH</v>
      </c>
      <c r="C240" s="38">
        <f t="shared" si="34"/>
        <v>488154</v>
      </c>
      <c r="D240" s="21"/>
      <c r="E240" s="21"/>
      <c r="F240" s="37"/>
      <c r="G240" s="21"/>
      <c r="H240" s="21"/>
      <c r="I240" s="21"/>
      <c r="J240" s="21"/>
      <c r="K240" s="21"/>
      <c r="L240" s="21"/>
      <c r="M240" s="21"/>
      <c r="N240" s="19"/>
      <c r="O240" s="19"/>
      <c r="P240" s="21"/>
      <c r="Q240" s="21"/>
      <c r="R240" s="21"/>
      <c r="S240" s="37"/>
      <c r="T240" s="21"/>
      <c r="U240" s="21"/>
      <c r="V240" s="21"/>
      <c r="W240" s="21"/>
      <c r="X240" s="21"/>
      <c r="Y240" s="21"/>
    </row>
    <row r="241" spans="1:25" x14ac:dyDescent="0.15">
      <c r="A241" s="8">
        <f t="shared" si="30"/>
        <v>182</v>
      </c>
      <c r="B241" s="8" t="str">
        <f t="shared" si="33"/>
        <v>4770 DETR EMP SEC DIV</v>
      </c>
      <c r="C241" s="38">
        <f t="shared" si="34"/>
        <v>11161</v>
      </c>
      <c r="D241" s="21"/>
      <c r="E241" s="21"/>
      <c r="F241" s="37"/>
      <c r="G241" s="21"/>
      <c r="H241" s="21"/>
      <c r="I241" s="21"/>
      <c r="J241" s="21"/>
      <c r="K241" s="21"/>
      <c r="L241" s="21"/>
      <c r="M241" s="21"/>
      <c r="N241" s="19"/>
      <c r="O241" s="19"/>
      <c r="P241" s="21"/>
      <c r="Q241" s="21"/>
      <c r="R241" s="21"/>
      <c r="S241" s="37"/>
      <c r="T241" s="21"/>
      <c r="U241" s="21"/>
      <c r="V241" s="21"/>
      <c r="W241" s="21"/>
      <c r="X241" s="21"/>
      <c r="Y241" s="21"/>
    </row>
    <row r="242" spans="1:25" x14ac:dyDescent="0.15">
      <c r="A242" s="8">
        <f t="shared" si="30"/>
        <v>183</v>
      </c>
      <c r="B242" s="8" t="str">
        <f>B798</f>
        <v>4821 PUB EMPLY RETIRE SYSTEM</v>
      </c>
      <c r="C242" s="38">
        <f>J798</f>
        <v>-129105</v>
      </c>
      <c r="D242" s="21"/>
      <c r="E242" s="21"/>
      <c r="F242" s="37"/>
      <c r="G242" s="21"/>
      <c r="H242" s="21"/>
      <c r="I242" s="21"/>
      <c r="J242" s="21"/>
      <c r="K242" s="21"/>
      <c r="L242" s="21"/>
      <c r="M242" s="21"/>
      <c r="N242" s="19"/>
      <c r="O242" s="19"/>
      <c r="P242" s="21"/>
      <c r="Q242" s="21"/>
      <c r="R242" s="21"/>
      <c r="S242" s="37"/>
      <c r="T242" s="21"/>
      <c r="U242" s="21"/>
      <c r="V242" s="21"/>
      <c r="W242" s="21"/>
      <c r="X242" s="21"/>
      <c r="Y242" s="21"/>
    </row>
    <row r="243" spans="1:25" x14ac:dyDescent="0.15">
      <c r="A243" s="8">
        <f t="shared" si="30"/>
        <v>184</v>
      </c>
      <c r="B243" s="8" t="str">
        <f>B799</f>
        <v>4868 ENERGY CONS</v>
      </c>
      <c r="C243" s="38">
        <f>J799</f>
        <v>83257</v>
      </c>
      <c r="D243" s="21"/>
      <c r="E243" s="21"/>
      <c r="F243" s="37"/>
      <c r="G243" s="21"/>
      <c r="H243" s="21"/>
      <c r="I243" s="21"/>
      <c r="J243" s="21"/>
      <c r="K243" s="21"/>
      <c r="L243" s="21"/>
      <c r="M243" s="21"/>
      <c r="N243" s="19"/>
      <c r="O243" s="19"/>
      <c r="P243" s="21"/>
      <c r="Q243" s="21"/>
      <c r="R243" s="21"/>
      <c r="S243" s="37"/>
      <c r="T243" s="21"/>
      <c r="U243" s="21"/>
      <c r="V243" s="21"/>
      <c r="W243" s="21"/>
      <c r="X243" s="21"/>
      <c r="Y243" s="21"/>
    </row>
    <row r="244" spans="1:25" x14ac:dyDescent="0.15">
      <c r="A244" s="8">
        <f t="shared" si="30"/>
        <v>185</v>
      </c>
      <c r="B244" s="8" t="str">
        <f t="shared" ref="B244:B250" si="35">B800</f>
        <v>4888 BD OF EXAMINERS</v>
      </c>
      <c r="C244" s="38">
        <f t="shared" ref="C244:C250" si="36">J800</f>
        <v>32888</v>
      </c>
      <c r="D244" s="21"/>
      <c r="E244" s="21"/>
      <c r="F244" s="37"/>
      <c r="G244" s="21"/>
      <c r="H244" s="21"/>
      <c r="I244" s="21"/>
      <c r="J244" s="21"/>
      <c r="K244" s="21"/>
      <c r="L244" s="21"/>
      <c r="M244" s="21"/>
      <c r="N244" s="19"/>
      <c r="O244" s="19"/>
      <c r="P244" s="21"/>
      <c r="Q244" s="21"/>
      <c r="R244" s="21"/>
      <c r="S244" s="37"/>
      <c r="T244" s="21"/>
      <c r="U244" s="21"/>
      <c r="V244" s="21"/>
      <c r="W244" s="21"/>
      <c r="X244" s="21"/>
      <c r="Y244" s="21"/>
    </row>
    <row r="245" spans="1:25" x14ac:dyDescent="0.15">
      <c r="A245" s="8">
        <f t="shared" si="30"/>
        <v>186</v>
      </c>
      <c r="B245" s="8" t="str">
        <f t="shared" si="35"/>
        <v>4895 CRIME VICTM</v>
      </c>
      <c r="C245" s="38">
        <f t="shared" si="36"/>
        <v>-13267</v>
      </c>
      <c r="D245" s="21"/>
      <c r="E245" s="21"/>
      <c r="F245" s="37"/>
      <c r="G245" s="21"/>
      <c r="H245" s="21"/>
      <c r="I245" s="21"/>
      <c r="J245" s="21"/>
      <c r="K245" s="21"/>
      <c r="L245" s="21"/>
      <c r="M245" s="21"/>
      <c r="N245" s="19"/>
      <c r="O245" s="19"/>
      <c r="P245" s="21"/>
      <c r="Q245" s="21"/>
      <c r="R245" s="21"/>
      <c r="S245" s="37"/>
      <c r="T245" s="21"/>
      <c r="U245" s="21"/>
      <c r="V245" s="21"/>
      <c r="W245" s="21"/>
      <c r="X245" s="21"/>
      <c r="Y245" s="21"/>
    </row>
    <row r="246" spans="1:25" x14ac:dyDescent="0.15">
      <c r="A246" s="8">
        <f t="shared" si="30"/>
        <v>187</v>
      </c>
      <c r="B246" s="8" t="str">
        <f t="shared" si="35"/>
        <v>4975 RENEAL ENERGY</v>
      </c>
      <c r="C246" s="38">
        <f t="shared" si="36"/>
        <v>0</v>
      </c>
      <c r="D246" s="21"/>
      <c r="E246" s="21"/>
      <c r="F246" s="37"/>
      <c r="G246" s="21"/>
      <c r="H246" s="21"/>
      <c r="I246" s="21"/>
      <c r="J246" s="21"/>
      <c r="K246" s="21"/>
      <c r="L246" s="21"/>
      <c r="M246" s="21"/>
      <c r="N246" s="19"/>
      <c r="O246" s="19"/>
      <c r="P246" s="21"/>
      <c r="Q246" s="21"/>
      <c r="R246" s="21"/>
      <c r="S246" s="37"/>
      <c r="T246" s="21"/>
      <c r="U246" s="21"/>
      <c r="V246" s="21"/>
      <c r="W246" s="21"/>
      <c r="X246" s="21"/>
      <c r="Y246" s="21"/>
    </row>
    <row r="247" spans="1:25" x14ac:dyDescent="0.15">
      <c r="A247" s="8">
        <f t="shared" si="30"/>
        <v>188</v>
      </c>
      <c r="B247" s="8" t="str">
        <f t="shared" si="35"/>
        <v>4980 JUNIOR LIVESTOCK SHOW</v>
      </c>
      <c r="C247" s="38">
        <f t="shared" si="36"/>
        <v>2362</v>
      </c>
      <c r="D247" s="21"/>
      <c r="E247" s="21"/>
      <c r="F247" s="37"/>
      <c r="G247" s="21"/>
      <c r="H247" s="21"/>
      <c r="I247" s="21"/>
      <c r="J247" s="21"/>
      <c r="K247" s="21"/>
      <c r="L247" s="21"/>
      <c r="M247" s="21"/>
      <c r="N247" s="19"/>
      <c r="O247" s="19"/>
      <c r="P247" s="21"/>
      <c r="Q247" s="21"/>
      <c r="R247" s="21"/>
      <c r="S247" s="37"/>
      <c r="T247" s="21"/>
      <c r="U247" s="21"/>
      <c r="V247" s="21"/>
      <c r="W247" s="21"/>
      <c r="X247" s="21"/>
      <c r="Y247" s="21"/>
    </row>
    <row r="248" spans="1:25" x14ac:dyDescent="0.15">
      <c r="A248" s="8">
        <f t="shared" si="30"/>
        <v>189</v>
      </c>
      <c r="B248" s="8" t="str">
        <f t="shared" si="35"/>
        <v>5030 CA HIST PRES COMSTOCK DIST</v>
      </c>
      <c r="C248" s="38">
        <f t="shared" si="36"/>
        <v>6186</v>
      </c>
      <c r="D248" s="21"/>
      <c r="E248" s="21"/>
      <c r="F248" s="37"/>
      <c r="G248" s="21"/>
      <c r="H248" s="21"/>
      <c r="I248" s="21"/>
      <c r="J248" s="21"/>
      <c r="K248" s="21"/>
      <c r="L248" s="21"/>
      <c r="M248" s="21"/>
      <c r="N248" s="19"/>
      <c r="O248" s="19"/>
      <c r="P248" s="21"/>
      <c r="Q248" s="21"/>
      <c r="R248" s="21"/>
      <c r="S248" s="37"/>
      <c r="T248" s="21"/>
      <c r="U248" s="21"/>
      <c r="V248" s="21"/>
      <c r="W248" s="21"/>
      <c r="X248" s="21"/>
      <c r="Y248" s="21"/>
    </row>
    <row r="249" spans="1:25" x14ac:dyDescent="0.15">
      <c r="A249" s="8">
        <f t="shared" si="30"/>
        <v>190</v>
      </c>
      <c r="B249" s="8" t="str">
        <f t="shared" si="35"/>
        <v>6215 EMPLOYEE MGMNT COMM</v>
      </c>
      <c r="C249" s="38">
        <f t="shared" si="36"/>
        <v>65671</v>
      </c>
      <c r="D249" s="21"/>
      <c r="E249" s="21"/>
      <c r="F249" s="37"/>
      <c r="G249" s="21"/>
      <c r="H249" s="21"/>
      <c r="I249" s="21"/>
      <c r="J249" s="21"/>
      <c r="K249" s="21"/>
      <c r="L249" s="21"/>
      <c r="M249" s="21"/>
      <c r="N249" s="19"/>
      <c r="O249" s="19"/>
      <c r="P249" s="21"/>
      <c r="Q249" s="21"/>
      <c r="R249" s="21"/>
      <c r="S249" s="37"/>
      <c r="T249" s="21"/>
      <c r="U249" s="21"/>
      <c r="V249" s="21"/>
      <c r="W249" s="21"/>
      <c r="X249" s="21"/>
      <c r="Y249" s="21"/>
    </row>
    <row r="250" spans="1:25" x14ac:dyDescent="0.15">
      <c r="A250" s="8">
        <f t="shared" si="30"/>
        <v>191</v>
      </c>
      <c r="B250" s="8" t="str">
        <f t="shared" si="35"/>
        <v>GENERAL GOVERNMENT</v>
      </c>
      <c r="C250" s="41">
        <f t="shared" si="36"/>
        <v>291839</v>
      </c>
      <c r="D250" s="21"/>
      <c r="E250" s="21"/>
      <c r="F250" s="37"/>
      <c r="G250" s="21"/>
      <c r="H250" s="21"/>
      <c r="I250" s="21"/>
      <c r="J250" s="21"/>
      <c r="K250" s="21"/>
      <c r="L250" s="21"/>
      <c r="M250" s="21"/>
      <c r="N250" s="19"/>
      <c r="O250" s="19"/>
      <c r="P250" s="21"/>
      <c r="Q250" s="21"/>
      <c r="R250" s="21"/>
      <c r="S250" s="37"/>
      <c r="T250" s="21"/>
      <c r="U250" s="21"/>
      <c r="V250" s="21"/>
      <c r="W250" s="21"/>
      <c r="X250" s="21"/>
      <c r="Y250" s="21"/>
    </row>
    <row r="251" spans="1:25" x14ac:dyDescent="0.15">
      <c r="A251" s="35"/>
      <c r="C251" s="42"/>
      <c r="D251" s="21"/>
      <c r="E251" s="21"/>
      <c r="F251" s="37"/>
      <c r="G251" s="21"/>
      <c r="H251" s="21"/>
      <c r="I251" s="21"/>
      <c r="J251" s="21"/>
      <c r="K251" s="21"/>
      <c r="L251" s="21"/>
      <c r="M251" s="21"/>
      <c r="N251" s="21"/>
      <c r="O251" s="21"/>
      <c r="P251" s="21"/>
      <c r="Q251" s="21"/>
      <c r="R251" s="21"/>
      <c r="S251" s="21"/>
      <c r="T251" s="21"/>
      <c r="U251" s="21"/>
      <c r="V251" s="21"/>
    </row>
    <row r="252" spans="1:25" ht="11.25" thickBot="1" x14ac:dyDescent="0.2">
      <c r="A252" s="35" t="s">
        <v>141</v>
      </c>
      <c r="C252" s="43">
        <f>SUM(C43:C250)</f>
        <v>22007553</v>
      </c>
      <c r="D252" s="21"/>
      <c r="E252" s="21"/>
      <c r="F252" s="37"/>
      <c r="G252" s="21"/>
      <c r="H252" s="21"/>
      <c r="I252" s="21"/>
      <c r="J252" s="21"/>
      <c r="K252" s="21"/>
      <c r="L252" s="21"/>
      <c r="M252" s="21"/>
      <c r="N252" s="21"/>
      <c r="O252" s="21"/>
      <c r="P252" s="21"/>
      <c r="Q252" s="21"/>
      <c r="R252" s="21"/>
      <c r="S252" s="21"/>
      <c r="T252" s="21"/>
      <c r="U252" s="21"/>
      <c r="V252" s="21"/>
    </row>
    <row r="253" spans="1:25" ht="11.25" thickTop="1" x14ac:dyDescent="0.15">
      <c r="A253" s="35"/>
      <c r="B253" s="35"/>
      <c r="C253" s="21"/>
      <c r="D253" s="21"/>
      <c r="E253" s="21"/>
      <c r="F253" s="131"/>
      <c r="G253" s="131"/>
      <c r="H253" s="131"/>
      <c r="I253" s="131"/>
      <c r="J253" s="131"/>
      <c r="K253" s="131"/>
      <c r="L253" s="131"/>
      <c r="M253" s="44"/>
      <c r="N253" s="21"/>
      <c r="O253" s="21"/>
      <c r="P253" s="21"/>
      <c r="Q253" s="21"/>
      <c r="R253" s="21"/>
      <c r="S253" s="21"/>
      <c r="T253" s="21"/>
      <c r="U253" s="21"/>
      <c r="V253" s="21"/>
    </row>
    <row r="254" spans="1:25" x14ac:dyDescent="0.15">
      <c r="A254" s="35" t="s">
        <v>133</v>
      </c>
      <c r="B254" s="35"/>
      <c r="C254" s="21"/>
      <c r="D254" s="21"/>
      <c r="E254" s="21"/>
      <c r="F254" s="131" t="s">
        <v>61</v>
      </c>
      <c r="G254" s="131"/>
      <c r="H254" s="131"/>
      <c r="I254" s="131"/>
      <c r="J254" s="131"/>
      <c r="K254" s="131"/>
      <c r="L254" s="131"/>
      <c r="M254" s="44"/>
      <c r="N254" s="21"/>
      <c r="O254" s="21"/>
      <c r="P254" s="21"/>
      <c r="Q254" s="21"/>
      <c r="R254" s="21"/>
      <c r="S254" s="21"/>
      <c r="T254" s="21"/>
      <c r="U254" s="21"/>
      <c r="V254" s="21"/>
    </row>
    <row r="255" spans="1:25" x14ac:dyDescent="0.15">
      <c r="M255" s="3"/>
    </row>
    <row r="256" spans="1:25" ht="31.5" x14ac:dyDescent="0.15">
      <c r="A256" s="19"/>
      <c r="B256" s="9" t="s">
        <v>134</v>
      </c>
      <c r="C256" s="19" t="s">
        <v>22</v>
      </c>
      <c r="D256" s="9" t="s">
        <v>124</v>
      </c>
      <c r="E256" s="9"/>
      <c r="F256" s="9" t="s">
        <v>125</v>
      </c>
      <c r="G256" s="9" t="s">
        <v>126</v>
      </c>
      <c r="H256" s="9" t="s">
        <v>227</v>
      </c>
      <c r="I256" s="9" t="s">
        <v>148</v>
      </c>
      <c r="J256" s="9" t="s">
        <v>127</v>
      </c>
      <c r="K256" s="9" t="s">
        <v>128</v>
      </c>
      <c r="L256" s="9" t="s">
        <v>129</v>
      </c>
      <c r="M256" s="10"/>
    </row>
    <row r="257" spans="1:46" x14ac:dyDescent="0.15">
      <c r="A257" s="19"/>
      <c r="B257" s="9"/>
      <c r="C257" s="19"/>
      <c r="D257" s="9"/>
      <c r="E257" s="9"/>
      <c r="F257" s="9"/>
      <c r="G257" s="9"/>
      <c r="H257" s="9"/>
      <c r="I257" s="9"/>
      <c r="J257" s="9"/>
      <c r="K257" s="9"/>
      <c r="L257" s="9"/>
      <c r="M257" s="10"/>
    </row>
    <row r="258" spans="1:46" x14ac:dyDescent="0.15">
      <c r="B258" s="8" t="s">
        <v>135</v>
      </c>
      <c r="C258" s="8" t="s">
        <v>47</v>
      </c>
      <c r="D258" s="11">
        <v>24529166</v>
      </c>
      <c r="E258" s="12"/>
      <c r="F258" s="11">
        <v>2564888</v>
      </c>
      <c r="G258" s="11">
        <f>+D258-F258-K258-L258-H258-I258-J258</f>
        <v>18671696</v>
      </c>
      <c r="H258" s="11">
        <v>335786</v>
      </c>
      <c r="I258" s="11">
        <f>457120+743781</f>
        <v>1200901</v>
      </c>
      <c r="J258" s="11">
        <v>170194</v>
      </c>
      <c r="K258" s="11">
        <v>174632</v>
      </c>
      <c r="L258" s="11">
        <f>665257+745812</f>
        <v>1411069</v>
      </c>
      <c r="M258" s="13"/>
      <c r="O258" s="114" t="s">
        <v>409</v>
      </c>
      <c r="W258" s="8"/>
    </row>
    <row r="259" spans="1:46" x14ac:dyDescent="0.15">
      <c r="A259" s="14"/>
      <c r="B259" s="14" t="s">
        <v>43</v>
      </c>
      <c r="C259" s="14"/>
      <c r="D259" s="14">
        <f>SUM(F259:L259)</f>
        <v>1.0000001000000001</v>
      </c>
      <c r="E259" s="14"/>
      <c r="F259" s="14">
        <f>ROUND(F258/$D$258,7)</f>
        <v>0.1045648</v>
      </c>
      <c r="G259" s="14">
        <f t="shared" ref="G259:L259" si="37">ROUND(G258/$D$258,7)</f>
        <v>0.76120390000000004</v>
      </c>
      <c r="H259" s="14">
        <f t="shared" si="37"/>
        <v>1.36893E-2</v>
      </c>
      <c r="I259" s="14">
        <f t="shared" si="37"/>
        <v>4.8958099999999997E-2</v>
      </c>
      <c r="J259" s="14">
        <f t="shared" si="37"/>
        <v>6.9383999999999999E-3</v>
      </c>
      <c r="K259" s="14">
        <f t="shared" si="37"/>
        <v>7.1193999999999997E-3</v>
      </c>
      <c r="L259" s="14">
        <f t="shared" si="37"/>
        <v>5.75262E-2</v>
      </c>
      <c r="M259" s="15"/>
      <c r="O259" s="121" t="s">
        <v>408</v>
      </c>
      <c r="Q259" s="75"/>
      <c r="R259" s="75"/>
      <c r="S259" s="75"/>
      <c r="T259" s="75"/>
      <c r="U259" s="75"/>
      <c r="V259" s="75"/>
      <c r="W259" s="75"/>
      <c r="X259" s="75"/>
      <c r="Y259" s="75"/>
      <c r="Z259" s="45"/>
      <c r="AA259" s="45"/>
      <c r="AB259" s="45"/>
      <c r="AC259" s="45"/>
      <c r="AD259" s="45"/>
      <c r="AE259" s="45"/>
      <c r="AF259" s="45"/>
      <c r="AG259" s="45"/>
      <c r="AH259" s="45"/>
      <c r="AI259" s="45"/>
      <c r="AJ259" s="45"/>
      <c r="AK259" s="45"/>
      <c r="AL259" s="45"/>
      <c r="AM259" s="45"/>
      <c r="AN259" s="45"/>
      <c r="AO259" s="45"/>
      <c r="AP259" s="45"/>
      <c r="AQ259" s="45"/>
      <c r="AR259" s="45"/>
      <c r="AS259" s="45"/>
      <c r="AT259" s="45"/>
    </row>
    <row r="260" spans="1:46" x14ac:dyDescent="0.15">
      <c r="M260" s="3"/>
      <c r="O260" s="104"/>
      <c r="W260" s="16"/>
      <c r="X260" s="16"/>
      <c r="Y260" s="16"/>
    </row>
    <row r="261" spans="1:46" x14ac:dyDescent="0.15">
      <c r="B261" s="8" t="s">
        <v>44</v>
      </c>
      <c r="M261" s="3"/>
      <c r="O261" s="104"/>
      <c r="W261" s="16"/>
      <c r="X261" s="16"/>
      <c r="Y261" s="16"/>
    </row>
    <row r="262" spans="1:46" x14ac:dyDescent="0.15">
      <c r="B262" s="8" t="s">
        <v>48</v>
      </c>
      <c r="C262" s="8" t="s">
        <v>42</v>
      </c>
      <c r="D262" s="16">
        <v>8263</v>
      </c>
      <c r="F262" s="16">
        <f t="shared" ref="F262:L264" si="38">ROUND($D262*F$259,0)</f>
        <v>864</v>
      </c>
      <c r="G262" s="16">
        <f>+D262-F262-K262-L262-H262-I262-J262</f>
        <v>6290</v>
      </c>
      <c r="H262" s="16">
        <f t="shared" si="38"/>
        <v>113</v>
      </c>
      <c r="I262" s="16">
        <f t="shared" si="38"/>
        <v>405</v>
      </c>
      <c r="J262" s="16">
        <f t="shared" si="38"/>
        <v>57</v>
      </c>
      <c r="K262" s="16">
        <f t="shared" si="38"/>
        <v>59</v>
      </c>
      <c r="L262" s="16">
        <f t="shared" si="38"/>
        <v>475</v>
      </c>
      <c r="M262" s="3"/>
      <c r="O262" s="16"/>
      <c r="W262" s="16"/>
      <c r="X262" s="16"/>
      <c r="Y262" s="16"/>
    </row>
    <row r="263" spans="1:46" x14ac:dyDescent="0.15">
      <c r="B263" s="8" t="s">
        <v>49</v>
      </c>
      <c r="C263" s="8" t="s">
        <v>42</v>
      </c>
      <c r="D263" s="16">
        <v>170510</v>
      </c>
      <c r="F263" s="16">
        <f t="shared" si="38"/>
        <v>17829</v>
      </c>
      <c r="G263" s="16">
        <f>+D263-F263-K263-L263-H263-I263-J263</f>
        <v>129793</v>
      </c>
      <c r="H263" s="16">
        <f t="shared" si="38"/>
        <v>2334</v>
      </c>
      <c r="I263" s="16">
        <f t="shared" si="38"/>
        <v>8348</v>
      </c>
      <c r="J263" s="16">
        <f t="shared" si="38"/>
        <v>1183</v>
      </c>
      <c r="K263" s="16">
        <f t="shared" si="38"/>
        <v>1214</v>
      </c>
      <c r="L263" s="16">
        <f t="shared" si="38"/>
        <v>9809</v>
      </c>
      <c r="M263" s="3"/>
      <c r="O263" s="16"/>
      <c r="W263" s="16"/>
      <c r="X263" s="16"/>
      <c r="Y263" s="16"/>
    </row>
    <row r="264" spans="1:46" x14ac:dyDescent="0.15">
      <c r="B264" s="8" t="s">
        <v>50</v>
      </c>
      <c r="C264" s="8" t="s">
        <v>42</v>
      </c>
      <c r="D264" s="16">
        <v>1916716</v>
      </c>
      <c r="F264" s="16">
        <f t="shared" si="38"/>
        <v>200421</v>
      </c>
      <c r="G264" s="16">
        <f>+D264-F264-K264-L264-H264-I264-J264</f>
        <v>1459011</v>
      </c>
      <c r="H264" s="16">
        <f t="shared" si="38"/>
        <v>26239</v>
      </c>
      <c r="I264" s="16">
        <f t="shared" si="38"/>
        <v>93839</v>
      </c>
      <c r="J264" s="16">
        <f t="shared" si="38"/>
        <v>13299</v>
      </c>
      <c r="K264" s="16">
        <f t="shared" si="38"/>
        <v>13646</v>
      </c>
      <c r="L264" s="16">
        <f t="shared" si="38"/>
        <v>110261</v>
      </c>
      <c r="M264" s="3"/>
      <c r="O264" s="16"/>
      <c r="W264" s="16"/>
      <c r="X264" s="16"/>
      <c r="Y264" s="16"/>
    </row>
    <row r="265" spans="1:46" x14ac:dyDescent="0.15">
      <c r="B265" s="8" t="s">
        <v>411</v>
      </c>
      <c r="C265" s="8" t="s">
        <v>130</v>
      </c>
      <c r="D265" s="16">
        <v>84</v>
      </c>
      <c r="F265" s="16"/>
      <c r="G265" s="16"/>
      <c r="H265" s="16"/>
      <c r="I265" s="16"/>
      <c r="J265" s="16"/>
      <c r="K265" s="16"/>
      <c r="L265" s="16">
        <f t="shared" ref="L265:L272" si="39">+D265</f>
        <v>84</v>
      </c>
      <c r="M265" s="3"/>
      <c r="O265" s="34"/>
      <c r="W265" s="16"/>
      <c r="X265" s="16"/>
      <c r="Y265" s="16"/>
    </row>
    <row r="266" spans="1:46" x14ac:dyDescent="0.15">
      <c r="B266" s="8" t="s">
        <v>231</v>
      </c>
      <c r="C266" s="8" t="s">
        <v>130</v>
      </c>
      <c r="D266" s="16">
        <v>5228</v>
      </c>
      <c r="F266" s="16"/>
      <c r="G266" s="16"/>
      <c r="H266" s="16"/>
      <c r="I266" s="16"/>
      <c r="J266" s="16"/>
      <c r="K266" s="16"/>
      <c r="L266" s="16">
        <f t="shared" si="39"/>
        <v>5228</v>
      </c>
      <c r="M266" s="3"/>
      <c r="O266" s="16"/>
      <c r="W266" s="16"/>
      <c r="X266" s="16"/>
      <c r="Y266" s="16"/>
    </row>
    <row r="267" spans="1:46" hidden="1" x14ac:dyDescent="0.15">
      <c r="B267" s="8" t="s">
        <v>236</v>
      </c>
      <c r="C267" s="20" t="s">
        <v>130</v>
      </c>
      <c r="D267" s="16">
        <v>0</v>
      </c>
      <c r="F267" s="16"/>
      <c r="G267" s="16"/>
      <c r="H267" s="16"/>
      <c r="I267" s="16"/>
      <c r="J267" s="16"/>
      <c r="K267" s="16"/>
      <c r="L267" s="16">
        <f t="shared" si="39"/>
        <v>0</v>
      </c>
      <c r="M267" s="3"/>
      <c r="O267" s="16"/>
      <c r="W267" s="16"/>
      <c r="X267" s="16"/>
      <c r="Y267" s="16"/>
    </row>
    <row r="268" spans="1:46" x14ac:dyDescent="0.15">
      <c r="B268" s="8" t="s">
        <v>170</v>
      </c>
      <c r="C268" s="8" t="s">
        <v>130</v>
      </c>
      <c r="D268" s="16">
        <v>556</v>
      </c>
      <c r="F268" s="16"/>
      <c r="G268" s="16"/>
      <c r="H268" s="16"/>
      <c r="I268" s="16"/>
      <c r="J268" s="16"/>
      <c r="K268" s="16"/>
      <c r="L268" s="16">
        <f t="shared" si="39"/>
        <v>556</v>
      </c>
      <c r="M268" s="3"/>
      <c r="O268" s="16"/>
      <c r="W268" s="16"/>
      <c r="X268" s="16"/>
      <c r="Y268" s="16"/>
    </row>
    <row r="269" spans="1:46" x14ac:dyDescent="0.15">
      <c r="B269" s="8" t="s">
        <v>171</v>
      </c>
      <c r="C269" s="8" t="s">
        <v>130</v>
      </c>
      <c r="D269" s="16">
        <v>163835</v>
      </c>
      <c r="F269" s="16"/>
      <c r="G269" s="16"/>
      <c r="H269" s="16"/>
      <c r="I269" s="16"/>
      <c r="J269" s="16"/>
      <c r="K269" s="16"/>
      <c r="L269" s="16">
        <f t="shared" si="39"/>
        <v>163835</v>
      </c>
      <c r="M269" s="3"/>
      <c r="O269" s="16"/>
      <c r="W269" s="16"/>
      <c r="X269" s="16"/>
      <c r="Y269" s="16"/>
    </row>
    <row r="270" spans="1:46" x14ac:dyDescent="0.15">
      <c r="B270" s="8" t="s">
        <v>233</v>
      </c>
      <c r="C270" s="8" t="s">
        <v>130</v>
      </c>
      <c r="D270" s="16">
        <v>5016</v>
      </c>
      <c r="F270" s="16"/>
      <c r="G270" s="16"/>
      <c r="H270" s="16"/>
      <c r="I270" s="16"/>
      <c r="J270" s="16"/>
      <c r="K270" s="16"/>
      <c r="L270" s="16">
        <f t="shared" si="39"/>
        <v>5016</v>
      </c>
      <c r="M270" s="3"/>
      <c r="O270" s="16"/>
      <c r="W270" s="16"/>
      <c r="X270" s="16"/>
      <c r="Y270" s="16"/>
    </row>
    <row r="271" spans="1:46" hidden="1" x14ac:dyDescent="0.15">
      <c r="B271" s="8" t="s">
        <v>238</v>
      </c>
      <c r="C271" s="8" t="s">
        <v>130</v>
      </c>
      <c r="D271" s="16">
        <v>0</v>
      </c>
      <c r="F271" s="16"/>
      <c r="G271" s="16"/>
      <c r="H271" s="16"/>
      <c r="I271" s="16"/>
      <c r="J271" s="16"/>
      <c r="K271" s="16"/>
      <c r="L271" s="16">
        <f t="shared" si="39"/>
        <v>0</v>
      </c>
      <c r="M271" s="3"/>
      <c r="O271" s="16"/>
      <c r="W271" s="16"/>
      <c r="X271" s="16"/>
      <c r="Y271" s="16"/>
    </row>
    <row r="272" spans="1:46" x14ac:dyDescent="0.15">
      <c r="B272" s="8" t="s">
        <v>237</v>
      </c>
      <c r="C272" s="8" t="s">
        <v>130</v>
      </c>
      <c r="D272" s="16">
        <v>1429</v>
      </c>
      <c r="F272" s="16"/>
      <c r="G272" s="16"/>
      <c r="H272" s="16"/>
      <c r="I272" s="16"/>
      <c r="J272" s="16"/>
      <c r="K272" s="16"/>
      <c r="L272" s="16">
        <f t="shared" si="39"/>
        <v>1429</v>
      </c>
      <c r="M272" s="3"/>
      <c r="O272" s="16"/>
      <c r="W272" s="16"/>
      <c r="X272" s="16"/>
      <c r="Y272" s="16"/>
    </row>
    <row r="273" spans="1:25" x14ac:dyDescent="0.15">
      <c r="B273" s="8" t="s">
        <v>51</v>
      </c>
      <c r="C273" s="8" t="s">
        <v>42</v>
      </c>
      <c r="D273" s="16">
        <v>296942</v>
      </c>
      <c r="F273" s="16">
        <f t="shared" ref="F273:L273" si="40">ROUND($D273*F$259,0)</f>
        <v>31050</v>
      </c>
      <c r="G273" s="16">
        <f>+D273-F273-K273-L273-H273-I273-J273</f>
        <v>226033</v>
      </c>
      <c r="H273" s="16">
        <f t="shared" si="40"/>
        <v>4065</v>
      </c>
      <c r="I273" s="16">
        <f t="shared" si="40"/>
        <v>14538</v>
      </c>
      <c r="J273" s="16">
        <f t="shared" si="40"/>
        <v>2060</v>
      </c>
      <c r="K273" s="16">
        <f t="shared" si="40"/>
        <v>2114</v>
      </c>
      <c r="L273" s="16">
        <f t="shared" si="40"/>
        <v>17082</v>
      </c>
      <c r="M273" s="3"/>
      <c r="O273" s="16"/>
      <c r="W273" s="16"/>
      <c r="X273" s="16"/>
      <c r="Y273" s="16"/>
    </row>
    <row r="274" spans="1:25" x14ac:dyDescent="0.15">
      <c r="B274" s="8" t="s">
        <v>183</v>
      </c>
      <c r="C274" s="8" t="s">
        <v>130</v>
      </c>
      <c r="D274" s="16">
        <v>296648</v>
      </c>
      <c r="F274" s="16"/>
      <c r="G274" s="16"/>
      <c r="H274" s="16"/>
      <c r="I274" s="16"/>
      <c r="J274" s="16"/>
      <c r="K274" s="16"/>
      <c r="L274" s="16">
        <f>+D274</f>
        <v>296648</v>
      </c>
      <c r="M274" s="3"/>
      <c r="O274" s="16"/>
      <c r="W274" s="16"/>
      <c r="X274" s="16"/>
      <c r="Y274" s="16"/>
    </row>
    <row r="275" spans="1:25" hidden="1" x14ac:dyDescent="0.15">
      <c r="B275" s="46" t="s">
        <v>240</v>
      </c>
      <c r="C275" s="8" t="s">
        <v>130</v>
      </c>
      <c r="D275" s="16">
        <v>0</v>
      </c>
      <c r="F275" s="16"/>
      <c r="G275" s="16"/>
      <c r="H275" s="16"/>
      <c r="I275" s="16"/>
      <c r="J275" s="16"/>
      <c r="K275" s="16"/>
      <c r="L275" s="16">
        <f>+D275</f>
        <v>0</v>
      </c>
      <c r="M275" s="3"/>
      <c r="O275" s="16"/>
      <c r="W275" s="16"/>
      <c r="X275" s="16"/>
      <c r="Y275" s="16"/>
    </row>
    <row r="276" spans="1:25" hidden="1" x14ac:dyDescent="0.15">
      <c r="B276" s="8" t="s">
        <v>239</v>
      </c>
      <c r="C276" s="8" t="s">
        <v>130</v>
      </c>
      <c r="D276" s="16">
        <v>0</v>
      </c>
      <c r="F276" s="16"/>
      <c r="G276" s="16"/>
      <c r="H276" s="16"/>
      <c r="I276" s="16"/>
      <c r="J276" s="16"/>
      <c r="K276" s="16"/>
      <c r="L276" s="16">
        <f>+D276</f>
        <v>0</v>
      </c>
      <c r="M276" s="3"/>
      <c r="O276" s="16"/>
      <c r="W276" s="16"/>
      <c r="X276" s="16"/>
      <c r="Y276" s="16"/>
    </row>
    <row r="277" spans="1:25" x14ac:dyDescent="0.15">
      <c r="B277" s="8" t="s">
        <v>241</v>
      </c>
      <c r="C277" s="8" t="s">
        <v>42</v>
      </c>
      <c r="D277" s="16">
        <v>13088</v>
      </c>
      <c r="F277" s="16">
        <f t="shared" ref="F277:L277" si="41">ROUND($D277*F$259,0)</f>
        <v>1369</v>
      </c>
      <c r="G277" s="16">
        <f>+D277-F277-K277-L277-H277-I277-J277</f>
        <v>9962</v>
      </c>
      <c r="H277" s="16">
        <f t="shared" si="41"/>
        <v>179</v>
      </c>
      <c r="I277" s="16">
        <f t="shared" si="41"/>
        <v>641</v>
      </c>
      <c r="J277" s="16">
        <f t="shared" si="41"/>
        <v>91</v>
      </c>
      <c r="K277" s="16">
        <f t="shared" si="41"/>
        <v>93</v>
      </c>
      <c r="L277" s="16">
        <f t="shared" si="41"/>
        <v>753</v>
      </c>
      <c r="M277" s="3"/>
      <c r="O277" s="122" t="s">
        <v>410</v>
      </c>
      <c r="W277" s="16"/>
      <c r="X277" s="16"/>
      <c r="Y277" s="16"/>
    </row>
    <row r="278" spans="1:25" x14ac:dyDescent="0.15">
      <c r="B278" s="8" t="s">
        <v>52</v>
      </c>
      <c r="C278" s="8" t="s">
        <v>42</v>
      </c>
      <c r="D278" s="16">
        <v>35857</v>
      </c>
      <c r="F278" s="16">
        <f t="shared" ref="F278:L284" si="42">ROUND($D278*F$259,0)</f>
        <v>3749</v>
      </c>
      <c r="G278" s="16">
        <f>+D278-F278-K278-L278-H278-I278-J278</f>
        <v>27295</v>
      </c>
      <c r="H278" s="16">
        <f t="shared" si="42"/>
        <v>491</v>
      </c>
      <c r="I278" s="16">
        <f t="shared" si="42"/>
        <v>1755</v>
      </c>
      <c r="J278" s="16">
        <f t="shared" si="42"/>
        <v>249</v>
      </c>
      <c r="K278" s="16">
        <f t="shared" si="42"/>
        <v>255</v>
      </c>
      <c r="L278" s="16">
        <f t="shared" si="42"/>
        <v>2063</v>
      </c>
      <c r="M278" s="3"/>
      <c r="O278" s="16"/>
      <c r="W278" s="16"/>
      <c r="X278" s="16"/>
      <c r="Y278" s="16"/>
    </row>
    <row r="279" spans="1:25" x14ac:dyDescent="0.15">
      <c r="B279" s="8" t="s">
        <v>242</v>
      </c>
      <c r="C279" s="8" t="s">
        <v>130</v>
      </c>
      <c r="D279" s="16">
        <v>47888</v>
      </c>
      <c r="F279" s="16"/>
      <c r="G279" s="16"/>
      <c r="H279" s="16"/>
      <c r="I279" s="16"/>
      <c r="J279" s="16"/>
      <c r="K279" s="16"/>
      <c r="L279" s="16">
        <f>+D279</f>
        <v>47888</v>
      </c>
      <c r="M279" s="3"/>
      <c r="O279" s="16"/>
      <c r="W279" s="16"/>
      <c r="X279" s="16"/>
      <c r="Y279" s="16"/>
    </row>
    <row r="280" spans="1:25" x14ac:dyDescent="0.15">
      <c r="B280" s="8" t="s">
        <v>232</v>
      </c>
      <c r="C280" s="8" t="s">
        <v>42</v>
      </c>
      <c r="D280" s="16">
        <v>440</v>
      </c>
      <c r="F280" s="16">
        <f t="shared" si="42"/>
        <v>46</v>
      </c>
      <c r="G280" s="16">
        <f>+D280-F280-K280-L280-H280-I280-J280</f>
        <v>335</v>
      </c>
      <c r="H280" s="16">
        <f t="shared" si="42"/>
        <v>6</v>
      </c>
      <c r="I280" s="16">
        <f t="shared" si="42"/>
        <v>22</v>
      </c>
      <c r="J280" s="16">
        <f t="shared" si="42"/>
        <v>3</v>
      </c>
      <c r="K280" s="16">
        <f t="shared" si="42"/>
        <v>3</v>
      </c>
      <c r="L280" s="16">
        <f t="shared" si="42"/>
        <v>25</v>
      </c>
      <c r="M280" s="3"/>
      <c r="O280" s="16"/>
      <c r="W280" s="16"/>
      <c r="X280" s="16"/>
      <c r="Y280" s="16"/>
    </row>
    <row r="281" spans="1:25" x14ac:dyDescent="0.15">
      <c r="B281" s="8" t="s">
        <v>224</v>
      </c>
      <c r="C281" s="8" t="s">
        <v>42</v>
      </c>
      <c r="D281" s="16">
        <v>26535</v>
      </c>
      <c r="F281" s="16">
        <f t="shared" si="42"/>
        <v>2775</v>
      </c>
      <c r="G281" s="16">
        <f>+D281-F281-K281-L281-H281-I281-J281</f>
        <v>20199</v>
      </c>
      <c r="H281" s="16">
        <f t="shared" si="42"/>
        <v>363</v>
      </c>
      <c r="I281" s="16">
        <f t="shared" si="42"/>
        <v>1299</v>
      </c>
      <c r="J281" s="16">
        <f t="shared" si="42"/>
        <v>184</v>
      </c>
      <c r="K281" s="16">
        <f t="shared" si="42"/>
        <v>189</v>
      </c>
      <c r="L281" s="16">
        <f t="shared" si="42"/>
        <v>1526</v>
      </c>
      <c r="M281" s="3"/>
      <c r="O281" s="16"/>
      <c r="W281" s="16"/>
      <c r="X281" s="16"/>
      <c r="Y281" s="16"/>
    </row>
    <row r="282" spans="1:25" hidden="1" x14ac:dyDescent="0.15">
      <c r="B282" s="8" t="s">
        <v>243</v>
      </c>
      <c r="C282" s="8" t="s">
        <v>130</v>
      </c>
      <c r="D282" s="16">
        <v>0</v>
      </c>
      <c r="F282" s="16"/>
      <c r="G282" s="16"/>
      <c r="H282" s="16"/>
      <c r="I282" s="16"/>
      <c r="J282" s="16"/>
      <c r="K282" s="16"/>
      <c r="L282" s="16">
        <f>+D282</f>
        <v>0</v>
      </c>
      <c r="M282" s="3"/>
      <c r="O282" s="16"/>
      <c r="W282" s="16"/>
      <c r="X282" s="16"/>
      <c r="Y282" s="16"/>
    </row>
    <row r="283" spans="1:25" x14ac:dyDescent="0.15">
      <c r="B283" s="8" t="s">
        <v>234</v>
      </c>
      <c r="C283" s="8" t="s">
        <v>130</v>
      </c>
      <c r="D283" s="16">
        <v>75000</v>
      </c>
      <c r="F283" s="16">
        <v>0</v>
      </c>
      <c r="G283" s="16">
        <v>0</v>
      </c>
      <c r="H283" s="16">
        <v>0</v>
      </c>
      <c r="I283" s="16">
        <v>0</v>
      </c>
      <c r="J283" s="16">
        <v>0</v>
      </c>
      <c r="K283" s="16">
        <v>0</v>
      </c>
      <c r="L283" s="16">
        <f>+D283</f>
        <v>75000</v>
      </c>
      <c r="M283" s="3"/>
      <c r="O283" s="16"/>
      <c r="W283" s="16"/>
      <c r="X283" s="16"/>
      <c r="Y283" s="16"/>
    </row>
    <row r="284" spans="1:25" x14ac:dyDescent="0.15">
      <c r="B284" s="8" t="s">
        <v>53</v>
      </c>
      <c r="C284" s="8" t="s">
        <v>42</v>
      </c>
      <c r="D284" s="16">
        <v>3281</v>
      </c>
      <c r="F284" s="16">
        <f t="shared" si="42"/>
        <v>343</v>
      </c>
      <c r="G284" s="16">
        <f>+D284-F284-K284-L284-H284-I284-J284</f>
        <v>2497</v>
      </c>
      <c r="H284" s="16">
        <f t="shared" si="42"/>
        <v>45</v>
      </c>
      <c r="I284" s="16">
        <f t="shared" si="42"/>
        <v>161</v>
      </c>
      <c r="J284" s="16">
        <f t="shared" si="42"/>
        <v>23</v>
      </c>
      <c r="K284" s="16">
        <f t="shared" si="42"/>
        <v>23</v>
      </c>
      <c r="L284" s="16">
        <f t="shared" si="42"/>
        <v>189</v>
      </c>
      <c r="M284" s="3"/>
      <c r="O284" s="16"/>
      <c r="W284" s="16"/>
      <c r="X284" s="16"/>
      <c r="Y284" s="16"/>
    </row>
    <row r="285" spans="1:25" x14ac:dyDescent="0.15">
      <c r="B285" s="8" t="s">
        <v>225</v>
      </c>
      <c r="C285" s="8" t="s">
        <v>130</v>
      </c>
      <c r="D285" s="4">
        <v>233213</v>
      </c>
      <c r="E285" s="3"/>
      <c r="F285" s="4">
        <f>D285</f>
        <v>233213</v>
      </c>
      <c r="G285" s="4">
        <f>+D285-F285-K285-L285-H285-I285-J285</f>
        <v>0</v>
      </c>
      <c r="H285" s="4">
        <v>0</v>
      </c>
      <c r="I285" s="4">
        <v>0</v>
      </c>
      <c r="J285" s="4">
        <v>0</v>
      </c>
      <c r="K285" s="4">
        <v>0</v>
      </c>
      <c r="L285" s="4">
        <v>0</v>
      </c>
      <c r="M285" s="3"/>
      <c r="V285" s="3"/>
      <c r="W285" s="16"/>
      <c r="X285" s="16"/>
      <c r="Y285" s="16"/>
    </row>
    <row r="286" spans="1:25" x14ac:dyDescent="0.15">
      <c r="M286" s="3"/>
      <c r="W286" s="16"/>
      <c r="X286" s="16"/>
      <c r="Y286" s="16"/>
    </row>
    <row r="287" spans="1:25" x14ac:dyDescent="0.15">
      <c r="A287" s="8" t="s">
        <v>45</v>
      </c>
      <c r="D287" s="17">
        <f>SUM(D262:D286)+D258</f>
        <v>27829695</v>
      </c>
      <c r="F287" s="17">
        <f>ROUND(SUM(F262:F286)+F258,0)</f>
        <v>3056547</v>
      </c>
      <c r="G287" s="17">
        <f t="shared" ref="G287:L287" si="43">SUM(G262:G286)+G258</f>
        <v>20553111</v>
      </c>
      <c r="H287" s="17">
        <f t="shared" si="43"/>
        <v>369621</v>
      </c>
      <c r="I287" s="17">
        <f t="shared" si="43"/>
        <v>1321909</v>
      </c>
      <c r="J287" s="17">
        <f t="shared" si="43"/>
        <v>187343</v>
      </c>
      <c r="K287" s="17">
        <f t="shared" si="43"/>
        <v>192228</v>
      </c>
      <c r="L287" s="17">
        <f t="shared" si="43"/>
        <v>2148936</v>
      </c>
      <c r="M287" s="3"/>
      <c r="O287" s="17"/>
      <c r="W287" s="16"/>
      <c r="X287" s="16"/>
      <c r="Y287" s="16"/>
    </row>
    <row r="288" spans="1:25" x14ac:dyDescent="0.15">
      <c r="F288" s="17"/>
      <c r="G288" s="17"/>
      <c r="H288" s="17"/>
      <c r="I288" s="17"/>
      <c r="J288" s="17"/>
      <c r="K288" s="17"/>
      <c r="L288" s="17"/>
      <c r="M288" s="3"/>
      <c r="W288" s="16"/>
      <c r="X288" s="16"/>
      <c r="Y288" s="16"/>
    </row>
    <row r="289" spans="1:25" x14ac:dyDescent="0.15">
      <c r="A289" s="8" t="s">
        <v>226</v>
      </c>
      <c r="F289" s="16"/>
      <c r="G289" s="16"/>
      <c r="H289" s="16"/>
      <c r="I289" s="16"/>
      <c r="J289" s="16"/>
      <c r="K289" s="16"/>
      <c r="L289" s="16"/>
      <c r="M289" s="3"/>
      <c r="W289" s="16"/>
      <c r="X289" s="16"/>
      <c r="Y289" s="16"/>
    </row>
    <row r="290" spans="1:25" x14ac:dyDescent="0.15">
      <c r="B290" s="8" t="s">
        <v>189</v>
      </c>
      <c r="D290" s="16">
        <v>-3745</v>
      </c>
      <c r="F290" s="16">
        <f>D290</f>
        <v>-3745</v>
      </c>
      <c r="G290" s="16"/>
      <c r="H290" s="16"/>
      <c r="I290" s="16"/>
      <c r="J290" s="16"/>
      <c r="K290" s="16"/>
      <c r="L290" s="16"/>
      <c r="M290" s="3"/>
      <c r="O290" s="16"/>
      <c r="W290" s="16"/>
      <c r="X290" s="16"/>
      <c r="Y290" s="16"/>
    </row>
    <row r="291" spans="1:25" x14ac:dyDescent="0.15">
      <c r="B291" s="8" t="s">
        <v>262</v>
      </c>
      <c r="D291" s="16">
        <v>-5678</v>
      </c>
      <c r="F291" s="16">
        <f>D291</f>
        <v>-5678</v>
      </c>
      <c r="G291" s="16"/>
      <c r="H291" s="16"/>
      <c r="I291" s="16"/>
      <c r="J291" s="16"/>
      <c r="K291" s="16"/>
      <c r="L291" s="16"/>
      <c r="M291" s="3"/>
      <c r="O291" s="16"/>
      <c r="W291" s="16"/>
      <c r="X291" s="16"/>
      <c r="Y291" s="16"/>
    </row>
    <row r="292" spans="1:25" x14ac:dyDescent="0.15">
      <c r="B292" s="8" t="s">
        <v>263</v>
      </c>
      <c r="D292" s="16">
        <v>-9874</v>
      </c>
      <c r="F292" s="16">
        <f>D292</f>
        <v>-9874</v>
      </c>
      <c r="G292" s="16"/>
      <c r="H292" s="16"/>
      <c r="I292" s="16"/>
      <c r="J292" s="16"/>
      <c r="K292" s="16"/>
      <c r="L292" s="16"/>
      <c r="M292" s="3"/>
      <c r="O292" s="16"/>
      <c r="W292" s="16"/>
      <c r="X292" s="16"/>
      <c r="Y292" s="16"/>
    </row>
    <row r="293" spans="1:25" x14ac:dyDescent="0.15">
      <c r="B293" s="47" t="s">
        <v>264</v>
      </c>
      <c r="D293" s="16">
        <v>-867</v>
      </c>
      <c r="F293" s="16">
        <f>D293</f>
        <v>-867</v>
      </c>
      <c r="G293" s="16"/>
      <c r="H293" s="16"/>
      <c r="I293" s="16"/>
      <c r="J293" s="16"/>
      <c r="K293" s="16"/>
      <c r="L293" s="16"/>
      <c r="M293" s="3"/>
      <c r="O293" s="16"/>
      <c r="W293" s="16"/>
      <c r="X293" s="16"/>
      <c r="Y293" s="16"/>
    </row>
    <row r="294" spans="1:25" x14ac:dyDescent="0.15">
      <c r="B294" s="47" t="s">
        <v>265</v>
      </c>
      <c r="D294" s="16">
        <v>-4806</v>
      </c>
      <c r="F294" s="16">
        <f>D294</f>
        <v>-4806</v>
      </c>
      <c r="G294" s="16"/>
      <c r="H294" s="16"/>
      <c r="I294" s="16"/>
      <c r="J294" s="16"/>
      <c r="K294" s="16"/>
      <c r="L294" s="16"/>
      <c r="M294" s="3"/>
      <c r="O294" s="16"/>
      <c r="W294" s="16"/>
      <c r="X294" s="16"/>
      <c r="Y294" s="16"/>
    </row>
    <row r="295" spans="1:25" x14ac:dyDescent="0.15">
      <c r="B295" s="8" t="s">
        <v>80</v>
      </c>
      <c r="D295" s="4">
        <v>66307</v>
      </c>
      <c r="E295" s="3"/>
      <c r="F295" s="4">
        <f t="shared" ref="F295:L295" si="44">ROUND($D295*F$259,0)</f>
        <v>6933</v>
      </c>
      <c r="G295" s="4">
        <f>+D295-F295-K295-L295-H295-I295-J295</f>
        <v>50474</v>
      </c>
      <c r="H295" s="4">
        <f t="shared" si="44"/>
        <v>908</v>
      </c>
      <c r="I295" s="4">
        <f t="shared" si="44"/>
        <v>3246</v>
      </c>
      <c r="J295" s="4">
        <f t="shared" si="44"/>
        <v>460</v>
      </c>
      <c r="K295" s="4">
        <f t="shared" si="44"/>
        <v>472</v>
      </c>
      <c r="L295" s="4">
        <f t="shared" si="44"/>
        <v>3814</v>
      </c>
      <c r="M295" s="3"/>
      <c r="W295" s="16"/>
      <c r="X295" s="16"/>
      <c r="Y295" s="16"/>
    </row>
    <row r="296" spans="1:25" x14ac:dyDescent="0.15">
      <c r="F296" s="16"/>
      <c r="G296" s="16"/>
      <c r="H296" s="16"/>
      <c r="I296" s="16"/>
      <c r="J296" s="16"/>
      <c r="K296" s="16"/>
      <c r="L296" s="16"/>
      <c r="M296" s="3"/>
      <c r="W296" s="16"/>
      <c r="X296" s="16"/>
      <c r="Y296" s="16"/>
    </row>
    <row r="297" spans="1:25" x14ac:dyDescent="0.15">
      <c r="A297" s="8" t="s">
        <v>46</v>
      </c>
      <c r="D297" s="17">
        <f>SUM(D287:D296)</f>
        <v>27871032</v>
      </c>
      <c r="F297" s="16">
        <f>ROUND(SUM(F287:F296),0)</f>
        <v>3038510</v>
      </c>
      <c r="G297" s="16">
        <f t="shared" ref="G297:L297" si="45">SUM(G287:G296)</f>
        <v>20603585</v>
      </c>
      <c r="H297" s="16">
        <f t="shared" si="45"/>
        <v>370529</v>
      </c>
      <c r="I297" s="16">
        <f t="shared" si="45"/>
        <v>1325155</v>
      </c>
      <c r="J297" s="16">
        <f t="shared" si="45"/>
        <v>187803</v>
      </c>
      <c r="K297" s="16">
        <f t="shared" si="45"/>
        <v>192700</v>
      </c>
      <c r="L297" s="16">
        <f t="shared" si="45"/>
        <v>2152750</v>
      </c>
      <c r="M297" s="3"/>
      <c r="W297" s="16"/>
      <c r="X297" s="16"/>
      <c r="Y297" s="16"/>
    </row>
    <row r="298" spans="1:25" x14ac:dyDescent="0.15">
      <c r="D298" s="48"/>
      <c r="E298" s="3"/>
      <c r="F298" s="48"/>
      <c r="G298" s="48"/>
      <c r="H298" s="48"/>
      <c r="I298" s="48"/>
      <c r="J298" s="48"/>
      <c r="K298" s="48"/>
      <c r="L298" s="48"/>
      <c r="M298" s="3"/>
      <c r="V298" s="3"/>
      <c r="W298" s="16"/>
      <c r="X298" s="16"/>
      <c r="Y298" s="16"/>
    </row>
    <row r="299" spans="1:25" x14ac:dyDescent="0.15">
      <c r="B299" s="8" t="s">
        <v>60</v>
      </c>
      <c r="D299" s="4">
        <f>SUM(F299:L299)</f>
        <v>-3670605</v>
      </c>
      <c r="E299" s="3"/>
      <c r="F299" s="4">
        <v>0</v>
      </c>
      <c r="G299" s="4">
        <v>0</v>
      </c>
      <c r="H299" s="4">
        <v>0</v>
      </c>
      <c r="I299" s="4">
        <f>-I297</f>
        <v>-1325155</v>
      </c>
      <c r="J299" s="4">
        <v>0</v>
      </c>
      <c r="K299" s="4">
        <f>-K297</f>
        <v>-192700</v>
      </c>
      <c r="L299" s="4">
        <f>-L297</f>
        <v>-2152750</v>
      </c>
      <c r="M299" s="3"/>
      <c r="V299" s="3"/>
      <c r="W299" s="16">
        <f>SUM(F299:L299)</f>
        <v>-3670605</v>
      </c>
      <c r="X299" s="16">
        <f>W299-D299</f>
        <v>0</v>
      </c>
      <c r="Y299" s="16"/>
    </row>
    <row r="300" spans="1:25" x14ac:dyDescent="0.15">
      <c r="E300" s="3"/>
      <c r="M300" s="3"/>
      <c r="W300" s="16"/>
      <c r="X300" s="16"/>
      <c r="Y300" s="16"/>
    </row>
    <row r="301" spans="1:25" ht="11.25" thickBot="1" x14ac:dyDescent="0.2">
      <c r="A301" s="35" t="s">
        <v>142</v>
      </c>
      <c r="D301" s="49">
        <f>+D299+D297</f>
        <v>24200427</v>
      </c>
      <c r="E301" s="13"/>
      <c r="F301" s="49">
        <f t="shared" ref="F301:L301" si="46">+F299+F297</f>
        <v>3038510</v>
      </c>
      <c r="G301" s="49">
        <f t="shared" si="46"/>
        <v>20603585</v>
      </c>
      <c r="H301" s="49">
        <f t="shared" si="46"/>
        <v>370529</v>
      </c>
      <c r="I301" s="49">
        <f t="shared" si="46"/>
        <v>0</v>
      </c>
      <c r="J301" s="49">
        <f t="shared" si="46"/>
        <v>187803</v>
      </c>
      <c r="K301" s="49">
        <f t="shared" si="46"/>
        <v>0</v>
      </c>
      <c r="L301" s="49">
        <f t="shared" si="46"/>
        <v>0</v>
      </c>
      <c r="M301" s="13"/>
      <c r="V301" s="13"/>
      <c r="W301" s="16">
        <f>SUM(F301:L301)</f>
        <v>24200427</v>
      </c>
      <c r="X301" s="16"/>
      <c r="Y301" s="16"/>
    </row>
    <row r="302" spans="1:25" ht="11.25" thickTop="1" x14ac:dyDescent="0.15">
      <c r="A302" s="50"/>
      <c r="B302" s="51"/>
      <c r="C302" s="21"/>
      <c r="D302" s="21"/>
      <c r="E302" s="21"/>
      <c r="F302" s="21"/>
      <c r="G302" s="21"/>
      <c r="H302" s="21"/>
      <c r="I302" s="21"/>
      <c r="J302" s="21"/>
      <c r="K302" s="21"/>
      <c r="L302" s="21"/>
      <c r="M302" s="44"/>
      <c r="N302" s="21"/>
      <c r="O302" s="21"/>
      <c r="P302" s="21"/>
      <c r="Q302" s="21"/>
      <c r="R302" s="21"/>
      <c r="S302" s="21"/>
      <c r="T302" s="21"/>
      <c r="U302" s="21"/>
      <c r="V302" s="21"/>
    </row>
    <row r="303" spans="1:25" x14ac:dyDescent="0.15">
      <c r="A303" s="50">
        <v>1.2</v>
      </c>
      <c r="B303" s="51" t="s">
        <v>64</v>
      </c>
      <c r="C303" s="21"/>
      <c r="D303" s="21"/>
      <c r="E303" s="21"/>
      <c r="F303" s="21"/>
      <c r="G303" s="21"/>
      <c r="H303" s="21"/>
      <c r="I303" s="21"/>
      <c r="J303" s="21"/>
      <c r="K303" s="21"/>
      <c r="L303" s="21" t="s">
        <v>61</v>
      </c>
      <c r="M303" s="44"/>
      <c r="N303" s="21"/>
      <c r="O303" s="21"/>
      <c r="P303" s="21"/>
      <c r="Q303" s="21"/>
      <c r="R303" s="21"/>
      <c r="S303" s="21"/>
      <c r="T303" s="21"/>
      <c r="U303" s="21"/>
      <c r="V303" s="21"/>
    </row>
    <row r="304" spans="1:25" x14ac:dyDescent="0.15">
      <c r="M304" s="3"/>
    </row>
    <row r="305" spans="1:22" x14ac:dyDescent="0.15">
      <c r="B305" s="35" t="s">
        <v>0</v>
      </c>
      <c r="M305" s="3"/>
    </row>
    <row r="306" spans="1:22" x14ac:dyDescent="0.15">
      <c r="B306" s="52" t="s">
        <v>1</v>
      </c>
      <c r="F306" s="17">
        <f>+F301</f>
        <v>3038510</v>
      </c>
      <c r="M306" s="3"/>
    </row>
    <row r="307" spans="1:22" x14ac:dyDescent="0.15">
      <c r="B307" s="52"/>
      <c r="F307" s="53">
        <v>0</v>
      </c>
      <c r="M307" s="3"/>
    </row>
    <row r="308" spans="1:22" x14ac:dyDescent="0.15">
      <c r="B308" s="52"/>
      <c r="F308" s="3"/>
      <c r="M308" s="3"/>
    </row>
    <row r="309" spans="1:22" ht="11.25" thickBot="1" x14ac:dyDescent="0.2">
      <c r="B309" s="54" t="s">
        <v>3</v>
      </c>
      <c r="F309" s="55">
        <f>SUM(F306:F308)</f>
        <v>3038510</v>
      </c>
      <c r="M309" s="3"/>
    </row>
    <row r="310" spans="1:22" ht="11.25" thickTop="1" x14ac:dyDescent="0.15">
      <c r="M310" s="3"/>
    </row>
    <row r="311" spans="1:22" x14ac:dyDescent="0.15">
      <c r="B311" s="35" t="s">
        <v>4</v>
      </c>
      <c r="M311" s="3"/>
    </row>
    <row r="312" spans="1:22" x14ac:dyDescent="0.15">
      <c r="M312" s="3"/>
    </row>
    <row r="313" spans="1:22" ht="31.5" x14ac:dyDescent="0.15">
      <c r="A313" s="19" t="s">
        <v>22</v>
      </c>
      <c r="B313" s="9" t="s">
        <v>144</v>
      </c>
      <c r="C313" s="19" t="s">
        <v>416</v>
      </c>
      <c r="D313" s="56" t="s">
        <v>131</v>
      </c>
      <c r="E313" s="19"/>
      <c r="F313" s="19" t="s">
        <v>132</v>
      </c>
      <c r="G313" s="19"/>
      <c r="H313" s="19"/>
      <c r="I313" s="19"/>
      <c r="J313" s="19"/>
      <c r="K313" s="19"/>
      <c r="L313" s="19"/>
      <c r="M313" s="57"/>
      <c r="N313" s="19"/>
      <c r="O313" s="19"/>
      <c r="P313" s="19"/>
      <c r="Q313" s="19"/>
      <c r="R313" s="19"/>
      <c r="S313" s="19"/>
      <c r="T313" s="19"/>
      <c r="U313" s="19"/>
      <c r="V313" s="19"/>
    </row>
    <row r="314" spans="1:22" x14ac:dyDescent="0.15">
      <c r="A314" s="19"/>
      <c r="B314" s="9"/>
      <c r="C314" s="19"/>
      <c r="D314" s="56"/>
      <c r="E314" s="19"/>
      <c r="F314" s="19"/>
      <c r="G314" s="19"/>
      <c r="H314" s="19"/>
      <c r="I314" s="19"/>
      <c r="J314" s="19"/>
      <c r="K314" s="19"/>
      <c r="L314" s="19"/>
      <c r="M314" s="57"/>
      <c r="N314" s="19"/>
      <c r="O314" s="19"/>
      <c r="P314" s="19"/>
      <c r="Q314" s="19"/>
      <c r="R314" s="19"/>
      <c r="S314" s="19"/>
      <c r="T314" s="19"/>
      <c r="U314" s="19"/>
      <c r="V314" s="19"/>
    </row>
    <row r="315" spans="1:22" hidden="1" x14ac:dyDescent="0.15">
      <c r="A315" s="19"/>
      <c r="B315" s="9"/>
      <c r="C315" s="19"/>
      <c r="D315" s="56"/>
      <c r="E315" s="19"/>
      <c r="F315" s="19"/>
      <c r="G315" s="112" t="s">
        <v>396</v>
      </c>
      <c r="H315" s="19"/>
      <c r="I315" s="19"/>
      <c r="J315" s="19"/>
      <c r="K315" s="19"/>
      <c r="L315" s="19"/>
      <c r="M315" s="57"/>
      <c r="N315" s="19"/>
      <c r="O315" s="19"/>
      <c r="P315" s="19"/>
      <c r="Q315" s="19"/>
      <c r="R315" s="19"/>
      <c r="S315" s="19"/>
      <c r="T315" s="19"/>
      <c r="U315" s="19"/>
      <c r="V315" s="19"/>
    </row>
    <row r="316" spans="1:22" x14ac:dyDescent="0.15">
      <c r="A316" s="8">
        <v>1</v>
      </c>
      <c r="B316" s="8" t="s">
        <v>56</v>
      </c>
      <c r="C316" s="11">
        <f>G258</f>
        <v>18671696</v>
      </c>
      <c r="D316" s="58">
        <f>ROUND(C316/$C$334,8)</f>
        <v>0.60744257000000002</v>
      </c>
      <c r="F316" s="11">
        <f>ROUND(D316*$F$309,0)-0</f>
        <v>1845720</v>
      </c>
      <c r="M316" s="3"/>
      <c r="O316" s="121" t="s">
        <v>412</v>
      </c>
    </row>
    <row r="317" spans="1:22" x14ac:dyDescent="0.15">
      <c r="A317" s="8">
        <v>1</v>
      </c>
      <c r="B317" s="8" t="s">
        <v>57</v>
      </c>
      <c r="C317" s="16">
        <f>H258</f>
        <v>335786</v>
      </c>
      <c r="D317" s="58">
        <f>ROUND(C317/$C$334,7)</f>
        <v>1.0924100000000001E-2</v>
      </c>
      <c r="F317" s="16">
        <f>ROUND(D317*$F$309,0)</f>
        <v>33193</v>
      </c>
      <c r="M317" s="3"/>
      <c r="O317" s="121" t="s">
        <v>412</v>
      </c>
    </row>
    <row r="318" spans="1:22" x14ac:dyDescent="0.15">
      <c r="A318" s="8">
        <v>1</v>
      </c>
      <c r="B318" s="8" t="s">
        <v>59</v>
      </c>
      <c r="C318" s="16">
        <f>J258</f>
        <v>170194</v>
      </c>
      <c r="D318" s="58">
        <f>ROUND(C318/$C$334,7)</f>
        <v>5.5369E-3</v>
      </c>
      <c r="F318" s="16">
        <f>ROUND(D318*$F$309,0)</f>
        <v>16824</v>
      </c>
      <c r="M318" s="3"/>
      <c r="O318" s="121" t="s">
        <v>412</v>
      </c>
    </row>
    <row r="319" spans="1:22" x14ac:dyDescent="0.15">
      <c r="A319" s="8">
        <f>+A595</f>
        <v>2</v>
      </c>
      <c r="B319" s="8" t="s">
        <v>78</v>
      </c>
      <c r="C319" s="16">
        <f>I258</f>
        <v>1200901</v>
      </c>
      <c r="D319" s="58">
        <f>ROUND(C319/$C$334,7)</f>
        <v>3.9068699999999998E-2</v>
      </c>
      <c r="F319" s="16">
        <f>ROUND(D319*$F$309,0)</f>
        <v>118711</v>
      </c>
      <c r="M319" s="3"/>
      <c r="O319" s="121" t="s">
        <v>412</v>
      </c>
    </row>
    <row r="320" spans="1:22" x14ac:dyDescent="0.15">
      <c r="A320" s="8">
        <f>+A596</f>
        <v>3</v>
      </c>
      <c r="B320" s="8" t="s">
        <v>58</v>
      </c>
      <c r="C320" s="16">
        <f>K258</f>
        <v>174632</v>
      </c>
      <c r="D320" s="58">
        <f>ROUND(C320/$C$334,7)</f>
        <v>5.6813000000000002E-3</v>
      </c>
      <c r="F320" s="16">
        <f>ROUND(D320*$F$309,0)</f>
        <v>17263</v>
      </c>
      <c r="M320" s="3"/>
      <c r="O320" s="121" t="s">
        <v>412</v>
      </c>
    </row>
    <row r="321" spans="1:23" x14ac:dyDescent="0.15">
      <c r="A321" s="8">
        <f>+A597</f>
        <v>4</v>
      </c>
      <c r="B321" s="8" t="s">
        <v>140</v>
      </c>
      <c r="C321" s="16">
        <f>L258</f>
        <v>1411069</v>
      </c>
      <c r="D321" s="58">
        <f>ROUND(C321/$C$334,7)</f>
        <v>4.5906000000000002E-2</v>
      </c>
      <c r="F321" s="16">
        <f>ROUND(D321*$F$309,0)</f>
        <v>139486</v>
      </c>
      <c r="M321" s="3"/>
      <c r="O321" s="121" t="s">
        <v>412</v>
      </c>
    </row>
    <row r="322" spans="1:23" x14ac:dyDescent="0.15">
      <c r="C322" s="16"/>
      <c r="D322" s="58"/>
      <c r="M322" s="3"/>
    </row>
    <row r="323" spans="1:23" x14ac:dyDescent="0.15">
      <c r="A323" s="8">
        <f>+A598</f>
        <v>5</v>
      </c>
      <c r="B323" s="8" t="s">
        <v>179</v>
      </c>
      <c r="C323" s="18">
        <v>149131</v>
      </c>
      <c r="D323" s="58">
        <f t="shared" ref="D323:D331" si="47">ROUND(C323/$C$334,7)</f>
        <v>4.8516000000000002E-3</v>
      </c>
      <c r="F323" s="16">
        <f t="shared" ref="F323:F331" si="48">ROUND(D323*$F$309,0)</f>
        <v>14742</v>
      </c>
      <c r="M323" s="3"/>
      <c r="O323" s="114" t="s">
        <v>414</v>
      </c>
      <c r="W323" s="16"/>
    </row>
    <row r="324" spans="1:23" x14ac:dyDescent="0.15">
      <c r="A324" s="8">
        <f t="shared" ref="A324:A332" si="49">+A599</f>
        <v>6</v>
      </c>
      <c r="B324" s="8" t="s">
        <v>5</v>
      </c>
      <c r="C324" s="18">
        <v>0</v>
      </c>
      <c r="D324" s="58">
        <f t="shared" si="47"/>
        <v>0</v>
      </c>
      <c r="F324" s="16">
        <f t="shared" si="48"/>
        <v>0</v>
      </c>
      <c r="M324" s="3"/>
      <c r="O324" s="114" t="s">
        <v>414</v>
      </c>
      <c r="W324" s="16"/>
    </row>
    <row r="325" spans="1:23" x14ac:dyDescent="0.15">
      <c r="A325" s="8">
        <f t="shared" si="49"/>
        <v>7</v>
      </c>
      <c r="B325" s="8" t="s">
        <v>69</v>
      </c>
      <c r="C325" s="18">
        <v>3176291</v>
      </c>
      <c r="D325" s="58">
        <f t="shared" si="47"/>
        <v>0.1033336</v>
      </c>
      <c r="F325" s="16">
        <f t="shared" si="48"/>
        <v>313980</v>
      </c>
      <c r="M325" s="3"/>
      <c r="O325" s="114" t="s">
        <v>414</v>
      </c>
    </row>
    <row r="326" spans="1:23" x14ac:dyDescent="0.15">
      <c r="A326" s="8">
        <f t="shared" si="49"/>
        <v>8</v>
      </c>
      <c r="B326" s="8" t="s">
        <v>180</v>
      </c>
      <c r="C326" s="18">
        <v>274565</v>
      </c>
      <c r="D326" s="58">
        <f t="shared" si="47"/>
        <v>8.9324000000000001E-3</v>
      </c>
      <c r="F326" s="16">
        <f t="shared" si="48"/>
        <v>27141</v>
      </c>
      <c r="M326" s="3"/>
      <c r="O326" s="114" t="s">
        <v>414</v>
      </c>
    </row>
    <row r="327" spans="1:23" x14ac:dyDescent="0.15">
      <c r="A327" s="8">
        <f t="shared" si="49"/>
        <v>9</v>
      </c>
      <c r="B327" s="8" t="s">
        <v>68</v>
      </c>
      <c r="C327" s="18">
        <v>1787336</v>
      </c>
      <c r="D327" s="58">
        <f t="shared" si="47"/>
        <v>5.8146999999999997E-2</v>
      </c>
      <c r="F327" s="16">
        <f t="shared" si="48"/>
        <v>176680</v>
      </c>
      <c r="M327" s="3"/>
      <c r="O327" s="114" t="s">
        <v>414</v>
      </c>
    </row>
    <row r="328" spans="1:23" x14ac:dyDescent="0.15">
      <c r="A328" s="8">
        <f t="shared" si="49"/>
        <v>10</v>
      </c>
      <c r="B328" s="8" t="s">
        <v>181</v>
      </c>
      <c r="C328" s="18">
        <v>2653950</v>
      </c>
      <c r="D328" s="58">
        <f t="shared" si="47"/>
        <v>8.6340399999999998E-2</v>
      </c>
      <c r="F328" s="16">
        <f t="shared" si="48"/>
        <v>262346</v>
      </c>
      <c r="M328" s="3"/>
      <c r="O328" s="114" t="s">
        <v>414</v>
      </c>
    </row>
    <row r="329" spans="1:23" x14ac:dyDescent="0.15">
      <c r="A329" s="8">
        <f t="shared" si="49"/>
        <v>11</v>
      </c>
      <c r="B329" s="8" t="s">
        <v>182</v>
      </c>
      <c r="C329" s="18">
        <v>123276</v>
      </c>
      <c r="D329" s="58">
        <f t="shared" si="47"/>
        <v>4.0105000000000002E-3</v>
      </c>
      <c r="F329" s="16">
        <f t="shared" si="48"/>
        <v>12186</v>
      </c>
      <c r="M329" s="3"/>
      <c r="O329" s="114" t="s">
        <v>414</v>
      </c>
    </row>
    <row r="330" spans="1:23" x14ac:dyDescent="0.15">
      <c r="A330" s="8">
        <f t="shared" si="49"/>
        <v>12</v>
      </c>
      <c r="B330" s="8" t="s">
        <v>67</v>
      </c>
      <c r="C330" s="18">
        <v>78714</v>
      </c>
      <c r="D330" s="58">
        <f t="shared" si="47"/>
        <v>2.5607999999999998E-3</v>
      </c>
      <c r="F330" s="16">
        <f t="shared" si="48"/>
        <v>7781</v>
      </c>
      <c r="M330" s="3"/>
      <c r="O330" s="114" t="s">
        <v>414</v>
      </c>
    </row>
    <row r="331" spans="1:23" x14ac:dyDescent="0.15">
      <c r="A331" s="8">
        <f t="shared" si="49"/>
        <v>13</v>
      </c>
      <c r="B331" s="8" t="s">
        <v>169</v>
      </c>
      <c r="C331" s="18">
        <v>154198</v>
      </c>
      <c r="D331" s="58">
        <f t="shared" si="47"/>
        <v>5.0165000000000001E-3</v>
      </c>
      <c r="F331" s="16">
        <f t="shared" si="48"/>
        <v>15243</v>
      </c>
      <c r="M331" s="3"/>
      <c r="O331" s="114" t="s">
        <v>414</v>
      </c>
    </row>
    <row r="332" spans="1:23" x14ac:dyDescent="0.15">
      <c r="A332" s="120">
        <f t="shared" si="49"/>
        <v>13.5</v>
      </c>
      <c r="B332" s="8" t="s">
        <v>413</v>
      </c>
      <c r="C332" s="1">
        <v>376469</v>
      </c>
      <c r="D332" s="2">
        <f>ROUND(C332/$C$334,7)</f>
        <v>1.2247600000000001E-2</v>
      </c>
      <c r="F332" s="4">
        <f>ROUND(D332*$F$309,0)</f>
        <v>37214</v>
      </c>
      <c r="M332" s="3"/>
      <c r="O332" s="114" t="s">
        <v>415</v>
      </c>
    </row>
    <row r="333" spans="1:23" x14ac:dyDescent="0.15">
      <c r="M333" s="3"/>
    </row>
    <row r="334" spans="1:23" ht="11.25" thickBot="1" x14ac:dyDescent="0.2">
      <c r="A334" s="35" t="s">
        <v>143</v>
      </c>
      <c r="C334" s="22">
        <f>SUM(C316:C333)</f>
        <v>30738208</v>
      </c>
      <c r="D334" s="59">
        <f>SUM(D316:D332)</f>
        <v>0.99999996999999985</v>
      </c>
      <c r="E334" s="60"/>
      <c r="F334" s="22">
        <f>ROUND(SUM(F316:F332),0)</f>
        <v>3038510</v>
      </c>
      <c r="M334" s="3"/>
    </row>
    <row r="335" spans="1:23" ht="13.5" thickTop="1" x14ac:dyDescent="0.2">
      <c r="A335" s="50"/>
      <c r="B335" s="35"/>
      <c r="C335" s="23"/>
      <c r="L335" s="21"/>
      <c r="M335" s="44"/>
      <c r="N335" s="21"/>
      <c r="O335" s="21"/>
      <c r="P335" s="21"/>
      <c r="Q335" s="21"/>
      <c r="R335" s="21"/>
      <c r="S335" s="21"/>
      <c r="T335" s="21"/>
      <c r="U335" s="21"/>
      <c r="V335" s="21"/>
    </row>
    <row r="336" spans="1:23" x14ac:dyDescent="0.15">
      <c r="A336" s="50">
        <v>1.3</v>
      </c>
      <c r="B336" s="35" t="s">
        <v>62</v>
      </c>
      <c r="L336" s="21" t="s">
        <v>61</v>
      </c>
      <c r="M336" s="44"/>
      <c r="N336" s="21"/>
      <c r="O336" s="21"/>
      <c r="P336" s="21"/>
      <c r="Q336" s="21"/>
      <c r="R336" s="21"/>
      <c r="S336" s="21"/>
      <c r="T336" s="21"/>
      <c r="U336" s="21"/>
      <c r="V336" s="21"/>
    </row>
    <row r="337" spans="1:46" x14ac:dyDescent="0.15">
      <c r="M337" s="3"/>
    </row>
    <row r="338" spans="1:46" x14ac:dyDescent="0.15">
      <c r="B338" s="35" t="s">
        <v>0</v>
      </c>
      <c r="M338" s="3"/>
    </row>
    <row r="339" spans="1:46" x14ac:dyDescent="0.15">
      <c r="B339" s="52" t="s">
        <v>1</v>
      </c>
      <c r="F339" s="61">
        <f>+G301</f>
        <v>20603585</v>
      </c>
      <c r="M339" s="3"/>
    </row>
    <row r="340" spans="1:46" x14ac:dyDescent="0.15">
      <c r="B340" s="52" t="s">
        <v>2</v>
      </c>
      <c r="F340" s="53">
        <f>+F316</f>
        <v>1845720</v>
      </c>
      <c r="M340" s="3"/>
    </row>
    <row r="341" spans="1:46" x14ac:dyDescent="0.15">
      <c r="B341" s="52"/>
      <c r="F341" s="3"/>
      <c r="M341" s="3"/>
    </row>
    <row r="342" spans="1:46" ht="11.25" thickBot="1" x14ac:dyDescent="0.2">
      <c r="B342" s="54" t="s">
        <v>3</v>
      </c>
      <c r="F342" s="55">
        <f>SUM(F339:F341)</f>
        <v>22449305</v>
      </c>
      <c r="M342" s="3"/>
    </row>
    <row r="343" spans="1:46" ht="11.25" thickTop="1" x14ac:dyDescent="0.15">
      <c r="M343" s="3"/>
    </row>
    <row r="344" spans="1:46" x14ac:dyDescent="0.15">
      <c r="B344" s="35" t="s">
        <v>4</v>
      </c>
      <c r="M344" s="3"/>
    </row>
    <row r="345" spans="1:46" x14ac:dyDescent="0.15">
      <c r="M345" s="3"/>
    </row>
    <row r="346" spans="1:46" s="63" customFormat="1" ht="42" x14ac:dyDescent="0.15">
      <c r="A346" s="19" t="s">
        <v>22</v>
      </c>
      <c r="B346" s="9" t="s">
        <v>144</v>
      </c>
      <c r="C346" s="24" t="s">
        <v>235</v>
      </c>
      <c r="D346" s="62" t="s">
        <v>136</v>
      </c>
      <c r="E346" s="9"/>
      <c r="F346" s="9" t="s">
        <v>137</v>
      </c>
      <c r="G346" s="19"/>
      <c r="H346" s="19"/>
      <c r="I346" s="19"/>
      <c r="J346" s="19"/>
      <c r="K346" s="19"/>
      <c r="L346" s="19"/>
      <c r="M346" s="57"/>
      <c r="N346" s="19"/>
      <c r="O346" s="19"/>
      <c r="P346" s="19"/>
      <c r="Q346" s="19"/>
      <c r="R346" s="19"/>
      <c r="S346" s="19"/>
      <c r="T346" s="19"/>
      <c r="U346" s="19"/>
      <c r="V346" s="19"/>
      <c r="W346" s="32"/>
      <c r="X346" s="8"/>
      <c r="Y346" s="8"/>
      <c r="Z346" s="8"/>
      <c r="AA346" s="8"/>
      <c r="AB346" s="8"/>
      <c r="AC346" s="8"/>
      <c r="AD346" s="8"/>
      <c r="AE346" s="8"/>
      <c r="AF346" s="8"/>
      <c r="AG346" s="8"/>
      <c r="AH346" s="8"/>
      <c r="AI346" s="8"/>
      <c r="AJ346" s="8"/>
      <c r="AK346" s="8"/>
      <c r="AL346" s="8"/>
      <c r="AM346" s="8"/>
      <c r="AN346" s="8"/>
      <c r="AO346" s="8"/>
      <c r="AP346" s="8"/>
      <c r="AQ346" s="8"/>
      <c r="AR346" s="8"/>
      <c r="AS346" s="8"/>
      <c r="AT346" s="8"/>
    </row>
    <row r="347" spans="1:46" x14ac:dyDescent="0.15">
      <c r="A347" s="19"/>
      <c r="B347" s="64"/>
      <c r="C347" s="25"/>
      <c r="D347" s="56"/>
      <c r="E347" s="19"/>
      <c r="F347" s="19"/>
      <c r="G347" s="19"/>
      <c r="H347" s="19"/>
      <c r="I347" s="19"/>
      <c r="J347" s="19"/>
      <c r="K347" s="19"/>
      <c r="L347" s="19"/>
      <c r="M347" s="57"/>
      <c r="N347" s="19"/>
      <c r="O347" s="19"/>
      <c r="P347" s="19"/>
      <c r="Q347" s="19"/>
      <c r="R347" s="19"/>
      <c r="S347" s="19"/>
      <c r="T347" s="19"/>
      <c r="U347" s="19"/>
      <c r="V347" s="19"/>
    </row>
    <row r="348" spans="1:46" x14ac:dyDescent="0.15">
      <c r="A348" s="8">
        <f>+A609</f>
        <v>14</v>
      </c>
      <c r="B348" s="8" t="s">
        <v>27</v>
      </c>
      <c r="C348" s="26">
        <f>287.6+23.5</f>
        <v>311.10000000000002</v>
      </c>
      <c r="D348" s="65">
        <f>ROUND(C348/$C$548,8)</f>
        <v>1.88229E-3</v>
      </c>
      <c r="F348" s="11">
        <f>ROUND($F$342*D348,0)</f>
        <v>42256</v>
      </c>
      <c r="M348" s="3"/>
      <c r="O348" s="26"/>
    </row>
    <row r="349" spans="1:46" x14ac:dyDescent="0.15">
      <c r="A349" s="8">
        <f t="shared" ref="A349:A372" si="50">+A610</f>
        <v>15</v>
      </c>
      <c r="B349" s="8" t="s">
        <v>172</v>
      </c>
      <c r="C349" s="26">
        <v>4</v>
      </c>
      <c r="D349" s="65">
        <f t="shared" ref="D349:D385" si="51">ROUND(C349/$C$548,8)</f>
        <v>2.4199999999999999E-5</v>
      </c>
      <c r="F349" s="66">
        <f>ROUND($F$342*D349,0)</f>
        <v>543</v>
      </c>
      <c r="M349" s="3"/>
      <c r="O349" s="19"/>
      <c r="P349" s="19"/>
    </row>
    <row r="350" spans="1:46" x14ac:dyDescent="0.15">
      <c r="A350" s="8">
        <f t="shared" si="50"/>
        <v>16</v>
      </c>
      <c r="B350" s="8" t="s">
        <v>173</v>
      </c>
      <c r="C350" s="26">
        <v>1188.3</v>
      </c>
      <c r="D350" s="65">
        <f t="shared" si="51"/>
        <v>7.1897100000000002E-3</v>
      </c>
      <c r="F350" s="66">
        <f t="shared" ref="F350:F419" si="52">ROUND($F$342*D350,0)</f>
        <v>161404</v>
      </c>
      <c r="M350" s="3"/>
      <c r="O350" s="19"/>
      <c r="P350" s="19"/>
    </row>
    <row r="351" spans="1:46" x14ac:dyDescent="0.15">
      <c r="A351" s="8">
        <f t="shared" si="50"/>
        <v>17</v>
      </c>
      <c r="B351" s="8" t="s">
        <v>81</v>
      </c>
      <c r="C351" s="26">
        <v>46.1</v>
      </c>
      <c r="D351" s="65">
        <f t="shared" si="51"/>
        <v>2.7891999999999999E-4</v>
      </c>
      <c r="F351" s="66">
        <f t="shared" si="52"/>
        <v>6262</v>
      </c>
      <c r="M351" s="3"/>
      <c r="O351" s="26"/>
    </row>
    <row r="352" spans="1:46" x14ac:dyDescent="0.15">
      <c r="A352" s="8">
        <f t="shared" si="50"/>
        <v>18</v>
      </c>
      <c r="B352" s="8" t="s">
        <v>188</v>
      </c>
      <c r="C352" s="26">
        <v>23.7</v>
      </c>
      <c r="D352" s="65">
        <f t="shared" si="51"/>
        <v>1.4338999999999999E-4</v>
      </c>
      <c r="F352" s="66">
        <f t="shared" si="52"/>
        <v>3219</v>
      </c>
      <c r="M352" s="3"/>
      <c r="O352" s="26"/>
    </row>
    <row r="353" spans="1:15" x14ac:dyDescent="0.15">
      <c r="A353" s="8">
        <f t="shared" si="50"/>
        <v>19</v>
      </c>
      <c r="B353" s="8" t="s">
        <v>82</v>
      </c>
      <c r="C353" s="26">
        <v>282.3</v>
      </c>
      <c r="D353" s="65">
        <f t="shared" si="51"/>
        <v>1.7080299999999999E-3</v>
      </c>
      <c r="F353" s="66">
        <f t="shared" si="52"/>
        <v>38344</v>
      </c>
      <c r="M353" s="3"/>
      <c r="O353" s="26"/>
    </row>
    <row r="354" spans="1:15" x14ac:dyDescent="0.15">
      <c r="A354" s="8">
        <f t="shared" si="50"/>
        <v>20</v>
      </c>
      <c r="B354" s="8" t="s">
        <v>83</v>
      </c>
      <c r="C354" s="26">
        <v>0</v>
      </c>
      <c r="D354" s="65">
        <f t="shared" si="51"/>
        <v>0</v>
      </c>
      <c r="F354" s="66">
        <f t="shared" si="52"/>
        <v>0</v>
      </c>
      <c r="M354" s="3"/>
      <c r="O354" s="26"/>
    </row>
    <row r="355" spans="1:15" x14ac:dyDescent="0.15">
      <c r="A355" s="8">
        <f t="shared" si="50"/>
        <v>21</v>
      </c>
      <c r="B355" s="8" t="s">
        <v>28</v>
      </c>
      <c r="C355" s="26">
        <v>1712.2</v>
      </c>
      <c r="D355" s="65">
        <f t="shared" si="51"/>
        <v>1.035953E-2</v>
      </c>
      <c r="F355" s="66">
        <f t="shared" si="52"/>
        <v>232564</v>
      </c>
      <c r="M355" s="3"/>
      <c r="O355" s="26"/>
    </row>
    <row r="356" spans="1:15" x14ac:dyDescent="0.15">
      <c r="A356" s="8">
        <f t="shared" si="50"/>
        <v>22</v>
      </c>
      <c r="B356" s="8" t="s">
        <v>151</v>
      </c>
      <c r="C356" s="26">
        <v>309.39999999999998</v>
      </c>
      <c r="D356" s="65">
        <f t="shared" si="51"/>
        <v>1.872E-3</v>
      </c>
      <c r="F356" s="66">
        <f t="shared" si="52"/>
        <v>42025</v>
      </c>
      <c r="M356" s="3"/>
      <c r="O356" s="26"/>
    </row>
    <row r="357" spans="1:15" x14ac:dyDescent="0.15">
      <c r="A357" s="8">
        <f t="shared" si="50"/>
        <v>23</v>
      </c>
      <c r="B357" s="8" t="s">
        <v>26</v>
      </c>
      <c r="C357" s="26">
        <v>865.7</v>
      </c>
      <c r="D357" s="65">
        <f t="shared" si="51"/>
        <v>5.2378499999999996E-3</v>
      </c>
      <c r="F357" s="66">
        <f t="shared" si="52"/>
        <v>117586</v>
      </c>
      <c r="M357" s="3"/>
      <c r="O357" s="26"/>
    </row>
    <row r="358" spans="1:15" x14ac:dyDescent="0.15">
      <c r="A358" s="8">
        <f t="shared" si="50"/>
        <v>24</v>
      </c>
      <c r="B358" s="8" t="s">
        <v>190</v>
      </c>
      <c r="C358" s="26">
        <v>0</v>
      </c>
      <c r="D358" s="65">
        <f t="shared" si="51"/>
        <v>0</v>
      </c>
      <c r="F358" s="66">
        <f t="shared" si="52"/>
        <v>0</v>
      </c>
      <c r="M358" s="3"/>
      <c r="O358" s="26"/>
    </row>
    <row r="359" spans="1:15" x14ac:dyDescent="0.15">
      <c r="A359" s="8">
        <f t="shared" si="50"/>
        <v>25</v>
      </c>
      <c r="B359" s="8" t="s">
        <v>191</v>
      </c>
      <c r="C359" s="26">
        <v>0</v>
      </c>
      <c r="D359" s="65">
        <f t="shared" si="51"/>
        <v>0</v>
      </c>
      <c r="F359" s="66">
        <f t="shared" si="52"/>
        <v>0</v>
      </c>
      <c r="M359" s="3"/>
      <c r="O359" s="26"/>
    </row>
    <row r="360" spans="1:15" x14ac:dyDescent="0.15">
      <c r="A360" s="8">
        <f t="shared" si="50"/>
        <v>26</v>
      </c>
      <c r="B360" s="8" t="s">
        <v>25</v>
      </c>
      <c r="C360" s="26">
        <v>2626.55</v>
      </c>
      <c r="D360" s="65">
        <f t="shared" si="51"/>
        <v>1.589173E-2</v>
      </c>
      <c r="F360" s="66">
        <f t="shared" si="52"/>
        <v>356758</v>
      </c>
      <c r="M360" s="3"/>
      <c r="O360" s="26"/>
    </row>
    <row r="361" spans="1:15" x14ac:dyDescent="0.15">
      <c r="A361" s="8">
        <f t="shared" si="50"/>
        <v>27</v>
      </c>
      <c r="B361" s="8" t="s">
        <v>76</v>
      </c>
      <c r="C361" s="26">
        <v>554.9</v>
      </c>
      <c r="D361" s="65">
        <f t="shared" si="51"/>
        <v>3.3573800000000001E-3</v>
      </c>
      <c r="F361" s="66">
        <f t="shared" si="52"/>
        <v>75371</v>
      </c>
      <c r="M361" s="3"/>
      <c r="O361" s="26"/>
    </row>
    <row r="362" spans="1:15" x14ac:dyDescent="0.15">
      <c r="A362" s="8">
        <f t="shared" si="50"/>
        <v>28</v>
      </c>
      <c r="B362" s="8" t="s">
        <v>149</v>
      </c>
      <c r="C362" s="26">
        <f>45.25+103.15</f>
        <v>148.4</v>
      </c>
      <c r="D362" s="65">
        <f t="shared" si="51"/>
        <v>8.9787999999999999E-4</v>
      </c>
      <c r="F362" s="66">
        <f t="shared" si="52"/>
        <v>20157</v>
      </c>
      <c r="M362" s="3"/>
      <c r="O362" s="26"/>
    </row>
    <row r="363" spans="1:15" x14ac:dyDescent="0.15">
      <c r="A363" s="8">
        <f t="shared" si="50"/>
        <v>29</v>
      </c>
      <c r="B363" s="8" t="s">
        <v>122</v>
      </c>
      <c r="C363" s="26">
        <v>54.2</v>
      </c>
      <c r="D363" s="65">
        <f t="shared" si="51"/>
        <v>3.2792999999999999E-4</v>
      </c>
      <c r="F363" s="66">
        <f t="shared" si="52"/>
        <v>7362</v>
      </c>
      <c r="M363" s="3"/>
      <c r="O363" s="26"/>
    </row>
    <row r="364" spans="1:15" x14ac:dyDescent="0.15">
      <c r="A364" s="8">
        <f t="shared" si="50"/>
        <v>30</v>
      </c>
      <c r="B364" s="8" t="s">
        <v>29</v>
      </c>
      <c r="C364" s="26">
        <v>31.4</v>
      </c>
      <c r="D364" s="65">
        <f t="shared" si="51"/>
        <v>1.8997999999999999E-4</v>
      </c>
      <c r="F364" s="66">
        <f t="shared" si="52"/>
        <v>4265</v>
      </c>
      <c r="M364" s="3"/>
      <c r="O364" s="26"/>
    </row>
    <row r="365" spans="1:15" x14ac:dyDescent="0.15">
      <c r="A365" s="8">
        <f t="shared" si="50"/>
        <v>31</v>
      </c>
      <c r="B365" s="8" t="s">
        <v>84</v>
      </c>
      <c r="C365" s="26">
        <v>211.1</v>
      </c>
      <c r="D365" s="65">
        <f t="shared" si="51"/>
        <v>1.27724E-3</v>
      </c>
      <c r="F365" s="66">
        <f t="shared" si="52"/>
        <v>28673</v>
      </c>
      <c r="M365" s="3"/>
      <c r="O365" s="26"/>
    </row>
    <row r="366" spans="1:15" x14ac:dyDescent="0.15">
      <c r="A366" s="8">
        <f t="shared" si="50"/>
        <v>32</v>
      </c>
      <c r="B366" s="8" t="s">
        <v>150</v>
      </c>
      <c r="C366" s="26">
        <v>109.6</v>
      </c>
      <c r="D366" s="65">
        <f t="shared" si="51"/>
        <v>6.6312999999999995E-4</v>
      </c>
      <c r="F366" s="66">
        <f t="shared" si="52"/>
        <v>14887</v>
      </c>
      <c r="M366" s="3"/>
      <c r="O366" s="26"/>
    </row>
    <row r="367" spans="1:15" x14ac:dyDescent="0.15">
      <c r="A367" s="8">
        <f t="shared" si="50"/>
        <v>33</v>
      </c>
      <c r="B367" s="8" t="s">
        <v>30</v>
      </c>
      <c r="C367" s="26">
        <v>12.8</v>
      </c>
      <c r="D367" s="65">
        <f t="shared" si="51"/>
        <v>7.7449999999999999E-5</v>
      </c>
      <c r="F367" s="66">
        <f t="shared" si="52"/>
        <v>1739</v>
      </c>
      <c r="M367" s="3"/>
      <c r="O367" s="26"/>
    </row>
    <row r="368" spans="1:15" x14ac:dyDescent="0.15">
      <c r="A368" s="8">
        <f t="shared" si="50"/>
        <v>34</v>
      </c>
      <c r="B368" s="8" t="s">
        <v>31</v>
      </c>
      <c r="C368" s="26">
        <v>1082.0999999999999</v>
      </c>
      <c r="D368" s="65">
        <f t="shared" si="51"/>
        <v>6.5471599999999998E-3</v>
      </c>
      <c r="F368" s="66">
        <f t="shared" si="52"/>
        <v>146979</v>
      </c>
      <c r="M368" s="3"/>
      <c r="O368" s="26"/>
    </row>
    <row r="369" spans="1:46" x14ac:dyDescent="0.15">
      <c r="A369" s="8">
        <f t="shared" si="50"/>
        <v>35</v>
      </c>
      <c r="B369" s="8" t="s">
        <v>32</v>
      </c>
      <c r="C369" s="26">
        <f>223.4+69.9</f>
        <v>293.3</v>
      </c>
      <c r="D369" s="65">
        <f t="shared" si="51"/>
        <v>1.7745899999999999E-3</v>
      </c>
      <c r="F369" s="66">
        <f t="shared" si="52"/>
        <v>39838</v>
      </c>
      <c r="H369" s="67"/>
      <c r="I369" s="67"/>
      <c r="J369" s="67"/>
      <c r="K369" s="67"/>
      <c r="L369" s="67"/>
      <c r="M369" s="68"/>
      <c r="N369" s="67"/>
      <c r="O369" s="26"/>
      <c r="Q369" s="67"/>
      <c r="R369" s="67"/>
      <c r="S369" s="67"/>
      <c r="T369" s="67"/>
      <c r="U369" s="67"/>
      <c r="V369" s="67"/>
    </row>
    <row r="370" spans="1:46" x14ac:dyDescent="0.15">
      <c r="A370" s="8">
        <f t="shared" si="50"/>
        <v>36</v>
      </c>
      <c r="B370" s="8" t="s">
        <v>85</v>
      </c>
      <c r="C370" s="26">
        <v>16.899999999999999</v>
      </c>
      <c r="D370" s="65">
        <f t="shared" si="51"/>
        <v>1.0225000000000001E-4</v>
      </c>
      <c r="F370" s="66">
        <f t="shared" si="52"/>
        <v>2295</v>
      </c>
      <c r="M370" s="3"/>
      <c r="O370" s="26"/>
    </row>
    <row r="371" spans="1:46" x14ac:dyDescent="0.15">
      <c r="A371" s="8">
        <f t="shared" si="50"/>
        <v>37</v>
      </c>
      <c r="B371" s="8" t="s">
        <v>33</v>
      </c>
      <c r="C371" s="26">
        <f>174.1+19.6</f>
        <v>193.7</v>
      </c>
      <c r="D371" s="65">
        <f t="shared" si="51"/>
        <v>1.17197E-3</v>
      </c>
      <c r="F371" s="66">
        <f t="shared" si="52"/>
        <v>26310</v>
      </c>
      <c r="M371" s="3"/>
      <c r="O371" s="26"/>
    </row>
    <row r="372" spans="1:46" x14ac:dyDescent="0.15">
      <c r="A372" s="8">
        <f t="shared" si="50"/>
        <v>38</v>
      </c>
      <c r="B372" s="8" t="s">
        <v>86</v>
      </c>
      <c r="C372" s="26">
        <v>1142</v>
      </c>
      <c r="D372" s="65">
        <f t="shared" si="51"/>
        <v>6.9095800000000002E-3</v>
      </c>
      <c r="F372" s="66">
        <f t="shared" si="52"/>
        <v>155115</v>
      </c>
      <c r="M372" s="3"/>
      <c r="O372" s="26"/>
    </row>
    <row r="373" spans="1:46" x14ac:dyDescent="0.15">
      <c r="A373" s="8">
        <f>+A634</f>
        <v>39</v>
      </c>
      <c r="B373" s="8" t="s">
        <v>244</v>
      </c>
      <c r="C373" s="26">
        <v>228.5</v>
      </c>
      <c r="D373" s="65">
        <f t="shared" si="51"/>
        <v>1.3825199999999999E-3</v>
      </c>
      <c r="F373" s="66">
        <f t="shared" si="52"/>
        <v>31037</v>
      </c>
      <c r="M373" s="3"/>
      <c r="O373" s="26"/>
    </row>
    <row r="374" spans="1:46" x14ac:dyDescent="0.15">
      <c r="A374" s="8">
        <f>+A640</f>
        <v>40</v>
      </c>
      <c r="B374" s="8" t="s">
        <v>87</v>
      </c>
      <c r="C374" s="26">
        <v>11.3</v>
      </c>
      <c r="D374" s="65">
        <f>ROUND(C374/$C$548,8)</f>
        <v>6.8369999999999998E-5</v>
      </c>
      <c r="F374" s="66">
        <f>ROUND($F$342*D374,0)</f>
        <v>1535</v>
      </c>
      <c r="M374" s="3"/>
      <c r="O374" s="26"/>
    </row>
    <row r="375" spans="1:46" x14ac:dyDescent="0.15">
      <c r="A375" s="8">
        <f>+A641</f>
        <v>41</v>
      </c>
      <c r="B375" s="8" t="s">
        <v>88</v>
      </c>
      <c r="C375" s="26">
        <f>170.7+234.35</f>
        <v>405.04999999999995</v>
      </c>
      <c r="D375" s="65">
        <f t="shared" si="51"/>
        <v>2.45072E-3</v>
      </c>
      <c r="F375" s="66">
        <f t="shared" si="52"/>
        <v>55017</v>
      </c>
      <c r="M375" s="3"/>
      <c r="O375" s="26"/>
    </row>
    <row r="376" spans="1:46" x14ac:dyDescent="0.15">
      <c r="A376" s="8">
        <f>+A642</f>
        <v>42</v>
      </c>
      <c r="B376" s="8" t="s">
        <v>89</v>
      </c>
      <c r="C376" s="26">
        <v>1740.1</v>
      </c>
      <c r="D376" s="65">
        <f t="shared" si="51"/>
        <v>1.0528330000000001E-2</v>
      </c>
      <c r="F376" s="66">
        <f t="shared" si="52"/>
        <v>236354</v>
      </c>
      <c r="M376" s="3"/>
      <c r="O376" s="26"/>
    </row>
    <row r="377" spans="1:46" x14ac:dyDescent="0.15">
      <c r="A377" s="8">
        <f>+A643</f>
        <v>43</v>
      </c>
      <c r="B377" s="8" t="s">
        <v>192</v>
      </c>
      <c r="C377" s="26">
        <v>0</v>
      </c>
      <c r="D377" s="65">
        <f t="shared" si="51"/>
        <v>0</v>
      </c>
      <c r="F377" s="66">
        <f t="shared" si="52"/>
        <v>0</v>
      </c>
      <c r="M377" s="3"/>
      <c r="O377" s="26"/>
    </row>
    <row r="378" spans="1:46" x14ac:dyDescent="0.15">
      <c r="A378" s="8">
        <f>+A644</f>
        <v>44</v>
      </c>
      <c r="B378" s="8" t="s">
        <v>34</v>
      </c>
      <c r="C378" s="26">
        <f>10618.55+11.8+1064.6+105.5</f>
        <v>11800.449999999999</v>
      </c>
      <c r="D378" s="65">
        <f t="shared" si="51"/>
        <v>7.1397669999999996E-2</v>
      </c>
      <c r="F378" s="66">
        <f t="shared" si="52"/>
        <v>1602828</v>
      </c>
      <c r="M378" s="3"/>
      <c r="O378" s="26"/>
    </row>
    <row r="379" spans="1:46" x14ac:dyDescent="0.15">
      <c r="C379" s="26"/>
      <c r="D379" s="65"/>
      <c r="F379" s="66"/>
      <c r="M379" s="3"/>
      <c r="O379" s="26"/>
    </row>
    <row r="380" spans="1:46" x14ac:dyDescent="0.15">
      <c r="A380" s="50">
        <v>1.3</v>
      </c>
      <c r="B380" s="35" t="s">
        <v>62</v>
      </c>
      <c r="L380" s="21" t="s">
        <v>61</v>
      </c>
      <c r="M380" s="44"/>
      <c r="N380" s="21"/>
      <c r="O380" s="21"/>
      <c r="P380" s="21"/>
      <c r="Q380" s="21"/>
      <c r="R380" s="21"/>
      <c r="S380" s="21"/>
      <c r="T380" s="21"/>
      <c r="U380" s="21"/>
      <c r="V380" s="21"/>
    </row>
    <row r="381" spans="1:46" x14ac:dyDescent="0.15">
      <c r="M381" s="3"/>
    </row>
    <row r="382" spans="1:46" s="63" customFormat="1" ht="42" x14ac:dyDescent="0.15">
      <c r="A382" s="19" t="s">
        <v>22</v>
      </c>
      <c r="B382" s="9" t="s">
        <v>144</v>
      </c>
      <c r="C382" s="24" t="str">
        <f>+C346</f>
        <v>SFY12 Hours of Legal Services</v>
      </c>
      <c r="D382" s="62" t="s">
        <v>136</v>
      </c>
      <c r="E382" s="9"/>
      <c r="F382" s="9" t="s">
        <v>137</v>
      </c>
      <c r="G382" s="19"/>
      <c r="H382" s="19"/>
      <c r="I382" s="19"/>
      <c r="J382" s="19"/>
      <c r="K382" s="19"/>
      <c r="L382" s="19"/>
      <c r="M382" s="57"/>
      <c r="N382" s="19"/>
      <c r="O382" s="19"/>
      <c r="P382" s="19"/>
      <c r="Q382" s="19"/>
      <c r="R382" s="19"/>
      <c r="S382" s="19"/>
      <c r="T382" s="19"/>
      <c r="U382" s="19"/>
      <c r="V382" s="19"/>
      <c r="W382" s="32"/>
      <c r="X382" s="8"/>
      <c r="Y382" s="8"/>
      <c r="Z382" s="8"/>
      <c r="AA382" s="8"/>
      <c r="AB382" s="8"/>
      <c r="AC382" s="8"/>
      <c r="AD382" s="8"/>
      <c r="AE382" s="8"/>
      <c r="AF382" s="8"/>
      <c r="AG382" s="8"/>
      <c r="AH382" s="8"/>
      <c r="AI382" s="8"/>
      <c r="AJ382" s="8"/>
      <c r="AK382" s="8"/>
      <c r="AL382" s="8"/>
      <c r="AM382" s="8"/>
      <c r="AN382" s="8"/>
      <c r="AO382" s="8"/>
      <c r="AP382" s="8"/>
      <c r="AQ382" s="8"/>
      <c r="AR382" s="8"/>
      <c r="AS382" s="8"/>
      <c r="AT382" s="8"/>
    </row>
    <row r="383" spans="1:46" x14ac:dyDescent="0.15">
      <c r="C383" s="26"/>
      <c r="D383" s="65"/>
      <c r="F383" s="66"/>
      <c r="M383" s="3"/>
      <c r="O383" s="26"/>
    </row>
    <row r="384" spans="1:46" x14ac:dyDescent="0.15">
      <c r="A384" s="8">
        <f>+A645</f>
        <v>45</v>
      </c>
      <c r="B384" s="8" t="s">
        <v>90</v>
      </c>
      <c r="C384" s="26">
        <v>221.2</v>
      </c>
      <c r="D384" s="65">
        <f t="shared" si="51"/>
        <v>1.3383500000000001E-3</v>
      </c>
      <c r="F384" s="66">
        <f t="shared" si="52"/>
        <v>30045</v>
      </c>
      <c r="M384" s="3"/>
      <c r="O384" s="26"/>
    </row>
    <row r="385" spans="1:17" x14ac:dyDescent="0.15">
      <c r="A385" s="8">
        <f>+A646</f>
        <v>46</v>
      </c>
      <c r="B385" s="8" t="s">
        <v>123</v>
      </c>
      <c r="C385" s="26">
        <v>1121.5</v>
      </c>
      <c r="D385" s="65">
        <f t="shared" si="51"/>
        <v>6.7855499999999996E-3</v>
      </c>
      <c r="F385" s="66">
        <f t="shared" si="52"/>
        <v>152331</v>
      </c>
      <c r="M385" s="3"/>
      <c r="O385" s="26"/>
    </row>
    <row r="386" spans="1:17" x14ac:dyDescent="0.15">
      <c r="A386" s="8">
        <f>+A647</f>
        <v>47</v>
      </c>
      <c r="B386" s="8" t="s">
        <v>91</v>
      </c>
      <c r="C386" s="26">
        <v>4.5</v>
      </c>
      <c r="D386" s="65">
        <f t="shared" ref="D386:D419" si="53">ROUND(C386/$C$548,8)</f>
        <v>2.7229999999999998E-5</v>
      </c>
      <c r="F386" s="66">
        <f t="shared" si="52"/>
        <v>611</v>
      </c>
      <c r="M386" s="3"/>
      <c r="O386" s="26"/>
    </row>
    <row r="387" spans="1:17" x14ac:dyDescent="0.15">
      <c r="A387" s="8">
        <f>+A648</f>
        <v>48</v>
      </c>
      <c r="B387" s="8" t="s">
        <v>229</v>
      </c>
      <c r="C387" s="26">
        <v>0</v>
      </c>
      <c r="D387" s="65">
        <f t="shared" si="53"/>
        <v>0</v>
      </c>
      <c r="F387" s="66">
        <f>ROUND($F$342*D387,0)</f>
        <v>0</v>
      </c>
      <c r="M387" s="3"/>
      <c r="O387" s="26"/>
    </row>
    <row r="388" spans="1:17" x14ac:dyDescent="0.15">
      <c r="A388" s="8">
        <f t="shared" ref="A388:A397" si="54">+A649</f>
        <v>49</v>
      </c>
      <c r="B388" s="8" t="s">
        <v>184</v>
      </c>
      <c r="C388" s="26">
        <v>0</v>
      </c>
      <c r="D388" s="65">
        <f t="shared" si="53"/>
        <v>0</v>
      </c>
      <c r="F388" s="66">
        <f t="shared" si="52"/>
        <v>0</v>
      </c>
      <c r="M388" s="3"/>
      <c r="O388" s="26"/>
    </row>
    <row r="389" spans="1:17" x14ac:dyDescent="0.15">
      <c r="A389" s="8">
        <f t="shared" si="54"/>
        <v>50</v>
      </c>
      <c r="B389" s="8" t="s">
        <v>35</v>
      </c>
      <c r="C389" s="26">
        <v>176.8</v>
      </c>
      <c r="D389" s="65">
        <f t="shared" si="53"/>
        <v>1.06971E-3</v>
      </c>
      <c r="F389" s="66">
        <f t="shared" si="52"/>
        <v>24014</v>
      </c>
      <c r="M389" s="3"/>
      <c r="O389" s="26"/>
      <c r="Q389" s="67"/>
    </row>
    <row r="390" spans="1:17" x14ac:dyDescent="0.15">
      <c r="A390" s="8">
        <f t="shared" si="54"/>
        <v>51</v>
      </c>
      <c r="B390" s="8" t="s">
        <v>152</v>
      </c>
      <c r="C390" s="26">
        <f>186+1413.7</f>
        <v>1599.7</v>
      </c>
      <c r="D390" s="65">
        <f t="shared" si="53"/>
        <v>9.6788599999999992E-3</v>
      </c>
      <c r="F390" s="66">
        <f t="shared" si="52"/>
        <v>217284</v>
      </c>
      <c r="M390" s="3"/>
      <c r="O390" s="26"/>
    </row>
    <row r="391" spans="1:17" x14ac:dyDescent="0.15">
      <c r="A391" s="8">
        <f t="shared" si="54"/>
        <v>52</v>
      </c>
      <c r="B391" s="8" t="s">
        <v>193</v>
      </c>
      <c r="C391" s="26">
        <v>0</v>
      </c>
      <c r="D391" s="65">
        <f t="shared" si="53"/>
        <v>0</v>
      </c>
      <c r="F391" s="66">
        <f t="shared" si="52"/>
        <v>0</v>
      </c>
      <c r="M391" s="3"/>
      <c r="O391" s="26"/>
    </row>
    <row r="392" spans="1:17" x14ac:dyDescent="0.15">
      <c r="A392" s="8">
        <f t="shared" si="54"/>
        <v>53</v>
      </c>
      <c r="B392" s="8" t="s">
        <v>70</v>
      </c>
      <c r="C392" s="26">
        <f>5.2+4.85</f>
        <v>10.050000000000001</v>
      </c>
      <c r="D392" s="65">
        <f t="shared" si="53"/>
        <v>6.0810000000000002E-5</v>
      </c>
      <c r="F392" s="66">
        <f t="shared" si="52"/>
        <v>1365</v>
      </c>
      <c r="M392" s="3"/>
      <c r="O392" s="26"/>
    </row>
    <row r="393" spans="1:17" x14ac:dyDescent="0.15">
      <c r="A393" s="8">
        <f t="shared" si="54"/>
        <v>54</v>
      </c>
      <c r="B393" s="8" t="s">
        <v>92</v>
      </c>
      <c r="C393" s="26">
        <v>74.099999999999994</v>
      </c>
      <c r="D393" s="65">
        <f t="shared" si="53"/>
        <v>4.4833999999999998E-4</v>
      </c>
      <c r="F393" s="66">
        <f t="shared" si="52"/>
        <v>10065</v>
      </c>
      <c r="M393" s="3"/>
      <c r="O393" s="26"/>
    </row>
    <row r="394" spans="1:17" x14ac:dyDescent="0.15">
      <c r="A394" s="8">
        <f t="shared" si="54"/>
        <v>55</v>
      </c>
      <c r="B394" s="8" t="s">
        <v>174</v>
      </c>
      <c r="C394" s="26">
        <v>0</v>
      </c>
      <c r="D394" s="65">
        <f t="shared" si="53"/>
        <v>0</v>
      </c>
      <c r="F394" s="66">
        <f t="shared" si="52"/>
        <v>0</v>
      </c>
      <c r="M394" s="3"/>
      <c r="O394" s="26"/>
    </row>
    <row r="395" spans="1:17" x14ac:dyDescent="0.15">
      <c r="A395" s="8">
        <f t="shared" si="54"/>
        <v>56</v>
      </c>
      <c r="B395" s="8" t="s">
        <v>6</v>
      </c>
      <c r="C395" s="26">
        <v>0</v>
      </c>
      <c r="D395" s="65">
        <f t="shared" si="53"/>
        <v>0</v>
      </c>
      <c r="F395" s="66">
        <f t="shared" si="52"/>
        <v>0</v>
      </c>
      <c r="M395" s="3"/>
      <c r="O395" s="26"/>
    </row>
    <row r="396" spans="1:17" x14ac:dyDescent="0.15">
      <c r="A396" s="8">
        <f t="shared" si="54"/>
        <v>57</v>
      </c>
      <c r="B396" s="8" t="s">
        <v>153</v>
      </c>
      <c r="C396" s="26">
        <v>0</v>
      </c>
      <c r="D396" s="65">
        <f t="shared" si="53"/>
        <v>0</v>
      </c>
      <c r="F396" s="66">
        <f t="shared" si="52"/>
        <v>0</v>
      </c>
      <c r="M396" s="3"/>
      <c r="O396" s="26"/>
    </row>
    <row r="397" spans="1:17" x14ac:dyDescent="0.15">
      <c r="A397" s="8">
        <f t="shared" si="54"/>
        <v>58</v>
      </c>
      <c r="B397" s="8" t="s">
        <v>36</v>
      </c>
      <c r="C397" s="26">
        <v>72.900000000000006</v>
      </c>
      <c r="D397" s="65">
        <f t="shared" si="53"/>
        <v>4.4108E-4</v>
      </c>
      <c r="F397" s="66">
        <f t="shared" si="52"/>
        <v>9902</v>
      </c>
      <c r="M397" s="3"/>
      <c r="O397" s="26"/>
    </row>
    <row r="398" spans="1:17" x14ac:dyDescent="0.15">
      <c r="A398" s="8">
        <f t="shared" ref="A398:A418" si="55">+A659</f>
        <v>59</v>
      </c>
      <c r="B398" s="8" t="s">
        <v>7</v>
      </c>
      <c r="C398" s="26">
        <v>0</v>
      </c>
      <c r="D398" s="65">
        <f t="shared" si="53"/>
        <v>0</v>
      </c>
      <c r="F398" s="66">
        <f t="shared" si="52"/>
        <v>0</v>
      </c>
      <c r="M398" s="3"/>
      <c r="O398" s="26"/>
    </row>
    <row r="399" spans="1:17" x14ac:dyDescent="0.15">
      <c r="A399" s="8">
        <f t="shared" si="55"/>
        <v>60</v>
      </c>
      <c r="B399" s="8" t="s">
        <v>8</v>
      </c>
      <c r="C399" s="26">
        <v>0</v>
      </c>
      <c r="D399" s="65">
        <f t="shared" si="53"/>
        <v>0</v>
      </c>
      <c r="F399" s="66">
        <f t="shared" si="52"/>
        <v>0</v>
      </c>
      <c r="M399" s="3"/>
      <c r="O399" s="26"/>
    </row>
    <row r="400" spans="1:17" x14ac:dyDescent="0.15">
      <c r="A400" s="8">
        <f t="shared" si="55"/>
        <v>61</v>
      </c>
      <c r="B400" s="8" t="s">
        <v>194</v>
      </c>
      <c r="C400" s="26">
        <v>0</v>
      </c>
      <c r="D400" s="65">
        <f t="shared" si="53"/>
        <v>0</v>
      </c>
      <c r="F400" s="66">
        <f>ROUND($F$342*D400,0)</f>
        <v>0</v>
      </c>
      <c r="M400" s="3"/>
      <c r="O400" s="26"/>
    </row>
    <row r="401" spans="1:23" x14ac:dyDescent="0.15">
      <c r="A401" s="8">
        <f t="shared" si="55"/>
        <v>62</v>
      </c>
      <c r="B401" s="8" t="s">
        <v>154</v>
      </c>
      <c r="C401" s="26">
        <v>0</v>
      </c>
      <c r="D401" s="65">
        <f t="shared" si="53"/>
        <v>0</v>
      </c>
      <c r="F401" s="66">
        <f t="shared" si="52"/>
        <v>0</v>
      </c>
      <c r="M401" s="3"/>
      <c r="O401" s="26"/>
    </row>
    <row r="402" spans="1:23" x14ac:dyDescent="0.15">
      <c r="A402" s="8">
        <f t="shared" si="55"/>
        <v>63</v>
      </c>
      <c r="B402" s="8" t="s">
        <v>253</v>
      </c>
      <c r="C402" s="26">
        <v>0</v>
      </c>
      <c r="D402" s="65">
        <f t="shared" si="53"/>
        <v>0</v>
      </c>
      <c r="F402" s="66">
        <f t="shared" si="52"/>
        <v>0</v>
      </c>
      <c r="M402" s="3"/>
      <c r="O402" s="26"/>
    </row>
    <row r="403" spans="1:23" x14ac:dyDescent="0.15">
      <c r="A403" s="8">
        <f t="shared" si="55"/>
        <v>64</v>
      </c>
      <c r="B403" s="8" t="s">
        <v>155</v>
      </c>
      <c r="C403" s="26">
        <v>4870.5</v>
      </c>
      <c r="D403" s="65">
        <f>ROUND(C403/$C$548,8)</f>
        <v>2.9468569999999999E-2</v>
      </c>
      <c r="F403" s="66">
        <f>ROUND($F$342*D403,0)</f>
        <v>661549</v>
      </c>
      <c r="M403" s="3"/>
      <c r="O403" s="26"/>
    </row>
    <row r="404" spans="1:23" x14ac:dyDescent="0.15">
      <c r="A404" s="8">
        <f t="shared" si="55"/>
        <v>65</v>
      </c>
      <c r="B404" s="8" t="s">
        <v>254</v>
      </c>
      <c r="C404" s="26">
        <v>0</v>
      </c>
      <c r="D404" s="65">
        <f t="shared" si="53"/>
        <v>0</v>
      </c>
      <c r="F404" s="66">
        <f t="shared" si="52"/>
        <v>0</v>
      </c>
      <c r="M404" s="3"/>
      <c r="O404" s="26"/>
    </row>
    <row r="405" spans="1:23" x14ac:dyDescent="0.15">
      <c r="A405" s="8">
        <f t="shared" si="55"/>
        <v>66</v>
      </c>
      <c r="B405" s="8" t="s">
        <v>121</v>
      </c>
      <c r="C405" s="26">
        <f>57+554.6+8.75+228.6+5</f>
        <v>853.95</v>
      </c>
      <c r="D405" s="65">
        <f>ROUND(C405/$C$548,8)</f>
        <v>5.1667600000000003E-3</v>
      </c>
      <c r="F405" s="66">
        <f>ROUND($F$342*D405,0)</f>
        <v>115990</v>
      </c>
      <c r="M405" s="3"/>
      <c r="O405" s="26"/>
    </row>
    <row r="406" spans="1:23" x14ac:dyDescent="0.15">
      <c r="A406" s="8">
        <f t="shared" si="55"/>
        <v>67</v>
      </c>
      <c r="B406" s="8" t="s">
        <v>245</v>
      </c>
      <c r="C406" s="26">
        <v>278.5</v>
      </c>
      <c r="D406" s="65">
        <f>ROUND(C406/$C$548,8)</f>
        <v>1.6850400000000001E-3</v>
      </c>
      <c r="F406" s="66">
        <f>ROUND($F$342*D406,0)</f>
        <v>37828</v>
      </c>
      <c r="M406" s="3"/>
      <c r="O406" s="26"/>
    </row>
    <row r="407" spans="1:23" x14ac:dyDescent="0.15">
      <c r="A407" s="8">
        <f t="shared" si="55"/>
        <v>68</v>
      </c>
      <c r="B407" s="8" t="s">
        <v>9</v>
      </c>
      <c r="C407" s="26">
        <v>0</v>
      </c>
      <c r="D407" s="65">
        <f t="shared" si="53"/>
        <v>0</v>
      </c>
      <c r="F407" s="66">
        <f t="shared" si="52"/>
        <v>0</v>
      </c>
      <c r="M407" s="3"/>
      <c r="O407" s="26"/>
    </row>
    <row r="408" spans="1:23" x14ac:dyDescent="0.15">
      <c r="A408" s="8">
        <f t="shared" si="55"/>
        <v>69</v>
      </c>
      <c r="B408" s="8" t="s">
        <v>10</v>
      </c>
      <c r="C408" s="26">
        <f>1.6+7487.55</f>
        <v>7489.1500000000005</v>
      </c>
      <c r="D408" s="65">
        <f t="shared" si="53"/>
        <v>4.5312499999999999E-2</v>
      </c>
      <c r="F408" s="66">
        <f t="shared" si="52"/>
        <v>1017234</v>
      </c>
      <c r="M408" s="3"/>
      <c r="O408" s="26"/>
    </row>
    <row r="409" spans="1:23" x14ac:dyDescent="0.15">
      <c r="A409" s="8">
        <f t="shared" si="55"/>
        <v>70</v>
      </c>
      <c r="B409" s="8" t="s">
        <v>11</v>
      </c>
      <c r="C409" s="26">
        <v>796.1</v>
      </c>
      <c r="D409" s="65">
        <f t="shared" si="53"/>
        <v>4.8167399999999999E-3</v>
      </c>
      <c r="F409" s="66">
        <f t="shared" si="52"/>
        <v>108132</v>
      </c>
      <c r="M409" s="3"/>
      <c r="W409" s="8"/>
    </row>
    <row r="410" spans="1:23" x14ac:dyDescent="0.15">
      <c r="A410" s="8">
        <f t="shared" si="55"/>
        <v>71</v>
      </c>
      <c r="B410" s="8" t="s">
        <v>12</v>
      </c>
      <c r="C410" s="26">
        <v>237.9</v>
      </c>
      <c r="D410" s="65">
        <f t="shared" si="53"/>
        <v>1.43939E-3</v>
      </c>
      <c r="F410" s="66">
        <f t="shared" si="52"/>
        <v>32313</v>
      </c>
      <c r="M410" s="3"/>
      <c r="W410" s="8"/>
    </row>
    <row r="411" spans="1:23" x14ac:dyDescent="0.15">
      <c r="A411" s="8">
        <f t="shared" si="55"/>
        <v>72</v>
      </c>
      <c r="B411" s="8" t="s">
        <v>13</v>
      </c>
      <c r="C411" s="26">
        <v>46</v>
      </c>
      <c r="D411" s="65">
        <f t="shared" si="53"/>
        <v>2.7831999999999998E-4</v>
      </c>
      <c r="F411" s="66">
        <f t="shared" si="52"/>
        <v>6248</v>
      </c>
      <c r="M411" s="3"/>
      <c r="W411" s="8"/>
    </row>
    <row r="412" spans="1:23" x14ac:dyDescent="0.15">
      <c r="A412" s="8">
        <f t="shared" si="55"/>
        <v>73</v>
      </c>
      <c r="B412" s="8" t="s">
        <v>156</v>
      </c>
      <c r="C412" s="26">
        <v>1222.0999999999999</v>
      </c>
      <c r="D412" s="65">
        <f t="shared" si="53"/>
        <v>7.39422E-3</v>
      </c>
      <c r="F412" s="66">
        <f t="shared" si="52"/>
        <v>165995</v>
      </c>
      <c r="M412" s="3"/>
      <c r="O412" s="26"/>
    </row>
    <row r="413" spans="1:23" x14ac:dyDescent="0.15">
      <c r="A413" s="8">
        <f t="shared" si="55"/>
        <v>74</v>
      </c>
      <c r="B413" s="8" t="s">
        <v>246</v>
      </c>
      <c r="C413" s="26">
        <v>132.19999999999999</v>
      </c>
      <c r="D413" s="65">
        <f t="shared" si="53"/>
        <v>7.9987000000000005E-4</v>
      </c>
      <c r="F413" s="66">
        <f t="shared" si="52"/>
        <v>17957</v>
      </c>
      <c r="M413" s="3"/>
      <c r="O413" s="26"/>
    </row>
    <row r="414" spans="1:23" x14ac:dyDescent="0.15">
      <c r="A414" s="8">
        <f t="shared" si="55"/>
        <v>75</v>
      </c>
      <c r="B414" s="8" t="s">
        <v>266</v>
      </c>
      <c r="C414" s="26">
        <v>0</v>
      </c>
      <c r="D414" s="65">
        <f>ROUND(C414/$C$548,8)</f>
        <v>0</v>
      </c>
      <c r="F414" s="66">
        <f>ROUND($F$342*D414,0)</f>
        <v>0</v>
      </c>
      <c r="M414" s="3"/>
      <c r="O414" s="26"/>
    </row>
    <row r="415" spans="1:23" x14ac:dyDescent="0.15">
      <c r="A415" s="8">
        <f t="shared" si="55"/>
        <v>76</v>
      </c>
      <c r="B415" s="8" t="s">
        <v>93</v>
      </c>
      <c r="C415" s="26">
        <v>745.5</v>
      </c>
      <c r="D415" s="65">
        <f t="shared" si="53"/>
        <v>4.5105900000000001E-3</v>
      </c>
      <c r="F415" s="66">
        <f t="shared" si="52"/>
        <v>101260</v>
      </c>
      <c r="M415" s="3"/>
      <c r="O415" s="26"/>
    </row>
    <row r="416" spans="1:23" x14ac:dyDescent="0.15">
      <c r="A416" s="8">
        <f t="shared" si="55"/>
        <v>77</v>
      </c>
      <c r="B416" s="8" t="s">
        <v>230</v>
      </c>
      <c r="C416" s="26">
        <f>1015+139.8</f>
        <v>1154.8</v>
      </c>
      <c r="D416" s="65">
        <f t="shared" si="53"/>
        <v>6.98702E-3</v>
      </c>
      <c r="F416" s="66">
        <f>ROUND($F$342*D416,0)</f>
        <v>156854</v>
      </c>
      <c r="M416" s="3"/>
      <c r="O416" s="26"/>
    </row>
    <row r="417" spans="1:46" x14ac:dyDescent="0.15">
      <c r="A417" s="8">
        <f t="shared" si="55"/>
        <v>78</v>
      </c>
      <c r="B417" s="8" t="s">
        <v>247</v>
      </c>
      <c r="C417" s="26">
        <v>318.5</v>
      </c>
      <c r="D417" s="65">
        <f t="shared" si="53"/>
        <v>1.92706E-3</v>
      </c>
      <c r="F417" s="66">
        <f t="shared" si="52"/>
        <v>43261</v>
      </c>
      <c r="M417" s="3"/>
      <c r="O417" s="26"/>
    </row>
    <row r="418" spans="1:46" x14ac:dyDescent="0.15">
      <c r="A418" s="8">
        <f t="shared" si="55"/>
        <v>79</v>
      </c>
      <c r="B418" s="8" t="s">
        <v>267</v>
      </c>
      <c r="C418" s="26">
        <v>2535.85</v>
      </c>
      <c r="D418" s="65">
        <f t="shared" si="53"/>
        <v>1.5342959999999999E-2</v>
      </c>
      <c r="F418" s="66">
        <f t="shared" si="52"/>
        <v>344439</v>
      </c>
      <c r="M418" s="3"/>
      <c r="O418" s="26"/>
    </row>
    <row r="419" spans="1:46" x14ac:dyDescent="0.15">
      <c r="A419" s="8">
        <f>+A685</f>
        <v>80</v>
      </c>
      <c r="B419" s="8" t="s">
        <v>248</v>
      </c>
      <c r="C419" s="26">
        <v>350.3</v>
      </c>
      <c r="D419" s="65">
        <f t="shared" si="53"/>
        <v>2.1194600000000001E-3</v>
      </c>
      <c r="F419" s="66">
        <f t="shared" si="52"/>
        <v>47580</v>
      </c>
      <c r="M419" s="3"/>
      <c r="O419" s="26"/>
    </row>
    <row r="420" spans="1:46" x14ac:dyDescent="0.15">
      <c r="A420" s="8">
        <f t="shared" ref="A420:A425" si="56">+A686</f>
        <v>81</v>
      </c>
      <c r="B420" s="8" t="s">
        <v>175</v>
      </c>
      <c r="C420" s="26">
        <v>146.19999999999999</v>
      </c>
      <c r="D420" s="65">
        <f t="shared" ref="D420:D425" si="57">ROUND(C420/$C$548,8)</f>
        <v>8.8457E-4</v>
      </c>
      <c r="F420" s="66">
        <f t="shared" ref="F420:F425" si="58">ROUND($F$342*D420,0)</f>
        <v>19858</v>
      </c>
      <c r="M420" s="3"/>
      <c r="O420" s="26"/>
    </row>
    <row r="421" spans="1:46" x14ac:dyDescent="0.15">
      <c r="A421" s="8">
        <f t="shared" si="56"/>
        <v>82</v>
      </c>
      <c r="B421" s="8" t="s">
        <v>268</v>
      </c>
      <c r="C421" s="26">
        <v>0</v>
      </c>
      <c r="D421" s="65">
        <f t="shared" si="57"/>
        <v>0</v>
      </c>
      <c r="F421" s="66">
        <f t="shared" si="58"/>
        <v>0</v>
      </c>
      <c r="M421" s="3"/>
      <c r="O421" s="26"/>
    </row>
    <row r="422" spans="1:46" x14ac:dyDescent="0.15">
      <c r="A422" s="8">
        <f t="shared" si="56"/>
        <v>83</v>
      </c>
      <c r="B422" s="8" t="s">
        <v>249</v>
      </c>
      <c r="C422" s="26">
        <f>11.4+48.15+61.75</f>
        <v>121.3</v>
      </c>
      <c r="D422" s="65">
        <f t="shared" si="57"/>
        <v>7.3391999999999999E-4</v>
      </c>
      <c r="F422" s="66">
        <f t="shared" si="58"/>
        <v>16476</v>
      </c>
      <c r="M422" s="3"/>
      <c r="O422" s="26"/>
    </row>
    <row r="423" spans="1:46" x14ac:dyDescent="0.15">
      <c r="A423" s="8">
        <f t="shared" si="56"/>
        <v>84</v>
      </c>
      <c r="B423" s="8" t="s">
        <v>269</v>
      </c>
      <c r="C423" s="26">
        <v>0</v>
      </c>
      <c r="D423" s="65">
        <f t="shared" si="57"/>
        <v>0</v>
      </c>
      <c r="F423" s="66">
        <f t="shared" si="58"/>
        <v>0</v>
      </c>
      <c r="M423" s="3"/>
      <c r="O423" s="26"/>
    </row>
    <row r="424" spans="1:46" x14ac:dyDescent="0.15">
      <c r="A424" s="8">
        <f t="shared" si="56"/>
        <v>85</v>
      </c>
      <c r="B424" s="8" t="s">
        <v>14</v>
      </c>
      <c r="C424" s="26">
        <v>52.3</v>
      </c>
      <c r="D424" s="65">
        <f t="shared" si="57"/>
        <v>3.1644000000000003E-4</v>
      </c>
      <c r="F424" s="66">
        <f t="shared" si="58"/>
        <v>7104</v>
      </c>
      <c r="M424" s="3"/>
      <c r="O424" s="26"/>
    </row>
    <row r="425" spans="1:46" x14ac:dyDescent="0.15">
      <c r="A425" s="8">
        <f t="shared" si="56"/>
        <v>86</v>
      </c>
      <c r="B425" s="8" t="s">
        <v>195</v>
      </c>
      <c r="C425" s="26">
        <v>4.4000000000000004</v>
      </c>
      <c r="D425" s="65">
        <f t="shared" si="57"/>
        <v>2.6619999999999999E-5</v>
      </c>
      <c r="F425" s="66">
        <f t="shared" si="58"/>
        <v>598</v>
      </c>
      <c r="M425" s="3"/>
      <c r="O425" s="26"/>
    </row>
    <row r="426" spans="1:46" x14ac:dyDescent="0.15">
      <c r="C426" s="26"/>
      <c r="D426" s="65"/>
      <c r="F426" s="66"/>
      <c r="M426" s="3"/>
      <c r="O426" s="26"/>
    </row>
    <row r="427" spans="1:46" x14ac:dyDescent="0.15">
      <c r="A427" s="50">
        <v>1.3</v>
      </c>
      <c r="B427" s="35" t="s">
        <v>62</v>
      </c>
      <c r="L427" s="21" t="s">
        <v>61</v>
      </c>
      <c r="M427" s="44"/>
      <c r="N427" s="21"/>
      <c r="O427" s="21"/>
      <c r="P427" s="21"/>
      <c r="Q427" s="21"/>
      <c r="R427" s="21"/>
      <c r="S427" s="21"/>
      <c r="T427" s="21"/>
      <c r="U427" s="21"/>
      <c r="V427" s="21"/>
    </row>
    <row r="428" spans="1:46" x14ac:dyDescent="0.15">
      <c r="M428" s="3"/>
    </row>
    <row r="429" spans="1:46" s="63" customFormat="1" ht="42" x14ac:dyDescent="0.15">
      <c r="A429" s="19" t="s">
        <v>22</v>
      </c>
      <c r="B429" s="9" t="s">
        <v>144</v>
      </c>
      <c r="C429" s="24" t="str">
        <f>+C382</f>
        <v>SFY12 Hours of Legal Services</v>
      </c>
      <c r="D429" s="62" t="s">
        <v>136</v>
      </c>
      <c r="E429" s="9"/>
      <c r="F429" s="9" t="s">
        <v>137</v>
      </c>
      <c r="G429" s="19"/>
      <c r="H429" s="19"/>
      <c r="I429" s="19"/>
      <c r="J429" s="19"/>
      <c r="K429" s="19"/>
      <c r="L429" s="19"/>
      <c r="M429" s="57"/>
      <c r="N429" s="19"/>
      <c r="O429" s="19"/>
      <c r="P429" s="19"/>
      <c r="Q429" s="19"/>
      <c r="R429" s="19"/>
      <c r="S429" s="19"/>
      <c r="T429" s="19"/>
      <c r="U429" s="19"/>
      <c r="V429" s="19"/>
      <c r="W429" s="32"/>
      <c r="X429" s="8"/>
      <c r="Y429" s="8"/>
      <c r="Z429" s="8"/>
      <c r="AA429" s="8"/>
      <c r="AB429" s="8"/>
      <c r="AC429" s="8"/>
      <c r="AD429" s="8"/>
      <c r="AE429" s="8"/>
      <c r="AF429" s="8"/>
      <c r="AG429" s="8"/>
      <c r="AH429" s="8"/>
      <c r="AI429" s="8"/>
      <c r="AJ429" s="8"/>
      <c r="AK429" s="8"/>
      <c r="AL429" s="8"/>
      <c r="AM429" s="8"/>
      <c r="AN429" s="8"/>
      <c r="AO429" s="8"/>
      <c r="AP429" s="8"/>
      <c r="AQ429" s="8"/>
      <c r="AR429" s="8"/>
      <c r="AS429" s="8"/>
      <c r="AT429" s="8"/>
    </row>
    <row r="430" spans="1:46" x14ac:dyDescent="0.15">
      <c r="C430" s="26"/>
      <c r="D430" s="65"/>
      <c r="F430" s="66"/>
      <c r="M430" s="3"/>
      <c r="O430" s="26"/>
    </row>
    <row r="431" spans="1:46" x14ac:dyDescent="0.15">
      <c r="A431" s="8">
        <f t="shared" ref="A431:A464" si="59">+A692</f>
        <v>87</v>
      </c>
      <c r="B431" s="8" t="s">
        <v>157</v>
      </c>
      <c r="C431" s="26">
        <v>0</v>
      </c>
      <c r="D431" s="65">
        <f>ROUND(C431/$C$548,8)</f>
        <v>0</v>
      </c>
      <c r="F431" s="66">
        <f t="shared" ref="F431:F498" si="60">ROUND($F$342*D431,0)</f>
        <v>0</v>
      </c>
      <c r="M431" s="3"/>
      <c r="O431" s="26"/>
    </row>
    <row r="432" spans="1:46" x14ac:dyDescent="0.15">
      <c r="A432" s="8">
        <f t="shared" si="59"/>
        <v>88</v>
      </c>
      <c r="B432" s="8" t="s">
        <v>196</v>
      </c>
      <c r="C432" s="26">
        <v>0</v>
      </c>
      <c r="D432" s="65">
        <f>ROUND(C432/$C$548,8)</f>
        <v>0</v>
      </c>
      <c r="F432" s="66">
        <f t="shared" si="60"/>
        <v>0</v>
      </c>
      <c r="M432" s="3"/>
      <c r="O432" s="26"/>
    </row>
    <row r="433" spans="1:22" x14ac:dyDescent="0.15">
      <c r="A433" s="8">
        <f t="shared" si="59"/>
        <v>89</v>
      </c>
      <c r="B433" s="8" t="s">
        <v>197</v>
      </c>
      <c r="C433" s="26">
        <v>0</v>
      </c>
      <c r="D433" s="65">
        <f>ROUND(C433/$C$548,8)</f>
        <v>0</v>
      </c>
      <c r="F433" s="66">
        <f t="shared" si="60"/>
        <v>0</v>
      </c>
      <c r="M433" s="3"/>
      <c r="O433" s="26"/>
    </row>
    <row r="434" spans="1:22" x14ac:dyDescent="0.15">
      <c r="A434" s="8">
        <f t="shared" si="59"/>
        <v>90</v>
      </c>
      <c r="B434" s="8" t="s">
        <v>158</v>
      </c>
      <c r="C434" s="26">
        <v>0</v>
      </c>
      <c r="D434" s="65">
        <f>ROUND(C434/$C$548,8)</f>
        <v>0</v>
      </c>
      <c r="F434" s="66">
        <f t="shared" si="60"/>
        <v>0</v>
      </c>
      <c r="M434" s="3"/>
      <c r="O434" s="26"/>
    </row>
    <row r="435" spans="1:22" x14ac:dyDescent="0.15">
      <c r="A435" s="8">
        <f t="shared" si="59"/>
        <v>91</v>
      </c>
      <c r="B435" s="8" t="s">
        <v>159</v>
      </c>
      <c r="C435" s="26">
        <f>15.4+421+182.9</f>
        <v>619.29999999999995</v>
      </c>
      <c r="D435" s="65">
        <f>ROUND(C435/$C$548,8)</f>
        <v>3.7470200000000002E-3</v>
      </c>
      <c r="F435" s="66">
        <f t="shared" si="60"/>
        <v>84118</v>
      </c>
      <c r="M435" s="3"/>
      <c r="O435" s="26"/>
    </row>
    <row r="436" spans="1:22" x14ac:dyDescent="0.15">
      <c r="A436" s="8">
        <f t="shared" si="59"/>
        <v>92</v>
      </c>
      <c r="B436" s="8" t="s">
        <v>15</v>
      </c>
      <c r="C436" s="26">
        <v>15.6</v>
      </c>
      <c r="D436" s="65">
        <f t="shared" ref="D436:D483" si="61">ROUND(C436/$C$548,8)</f>
        <v>9.4389999999999996E-5</v>
      </c>
      <c r="F436" s="66">
        <f t="shared" si="60"/>
        <v>2119</v>
      </c>
      <c r="H436" s="67"/>
      <c r="I436" s="67"/>
      <c r="J436" s="67"/>
      <c r="K436" s="67"/>
      <c r="L436" s="67"/>
      <c r="M436" s="68"/>
      <c r="N436" s="67"/>
      <c r="O436" s="26"/>
      <c r="R436" s="67"/>
      <c r="S436" s="67"/>
      <c r="T436" s="67"/>
      <c r="U436" s="67"/>
      <c r="V436" s="67"/>
    </row>
    <row r="437" spans="1:22" x14ac:dyDescent="0.15">
      <c r="A437" s="8">
        <f t="shared" si="59"/>
        <v>93</v>
      </c>
      <c r="B437" s="8" t="s">
        <v>94</v>
      </c>
      <c r="C437" s="26">
        <f>1339.6+1.2</f>
        <v>1340.8</v>
      </c>
      <c r="D437" s="65">
        <f t="shared" si="61"/>
        <v>8.1124000000000005E-3</v>
      </c>
      <c r="F437" s="66">
        <f t="shared" si="60"/>
        <v>182118</v>
      </c>
      <c r="M437" s="3"/>
      <c r="O437" s="26"/>
    </row>
    <row r="438" spans="1:22" x14ac:dyDescent="0.15">
      <c r="A438" s="8">
        <f t="shared" si="59"/>
        <v>94</v>
      </c>
      <c r="B438" s="8" t="s">
        <v>198</v>
      </c>
      <c r="C438" s="26">
        <v>0</v>
      </c>
      <c r="D438" s="65">
        <f t="shared" si="61"/>
        <v>0</v>
      </c>
      <c r="F438" s="66">
        <f t="shared" si="60"/>
        <v>0</v>
      </c>
      <c r="M438" s="3"/>
      <c r="O438" s="26"/>
    </row>
    <row r="439" spans="1:22" x14ac:dyDescent="0.15">
      <c r="A439" s="8">
        <f t="shared" si="59"/>
        <v>95</v>
      </c>
      <c r="B439" s="8" t="s">
        <v>77</v>
      </c>
      <c r="C439" s="26">
        <v>3933.25</v>
      </c>
      <c r="D439" s="65">
        <f t="shared" si="61"/>
        <v>2.3797809999999999E-2</v>
      </c>
      <c r="F439" s="66">
        <f t="shared" si="60"/>
        <v>534244</v>
      </c>
      <c r="M439" s="3"/>
      <c r="O439" s="26"/>
    </row>
    <row r="440" spans="1:22" x14ac:dyDescent="0.15">
      <c r="A440" s="8">
        <f t="shared" si="59"/>
        <v>96</v>
      </c>
      <c r="B440" s="8" t="s">
        <v>199</v>
      </c>
      <c r="C440" s="26">
        <v>0</v>
      </c>
      <c r="D440" s="65">
        <f t="shared" si="61"/>
        <v>0</v>
      </c>
      <c r="F440" s="66">
        <f t="shared" si="60"/>
        <v>0</v>
      </c>
      <c r="M440" s="3"/>
      <c r="O440" s="26"/>
    </row>
    <row r="441" spans="1:22" x14ac:dyDescent="0.15">
      <c r="A441" s="8">
        <f t="shared" si="59"/>
        <v>97</v>
      </c>
      <c r="B441" s="8" t="s">
        <v>95</v>
      </c>
      <c r="C441" s="26">
        <v>307.7</v>
      </c>
      <c r="D441" s="65">
        <f t="shared" si="61"/>
        <v>1.8617099999999999E-3</v>
      </c>
      <c r="F441" s="66">
        <f t="shared" si="60"/>
        <v>41794</v>
      </c>
      <c r="M441" s="3"/>
      <c r="O441" s="26"/>
    </row>
    <row r="442" spans="1:22" x14ac:dyDescent="0.15">
      <c r="A442" s="8">
        <f t="shared" si="59"/>
        <v>98</v>
      </c>
      <c r="B442" s="8" t="s">
        <v>145</v>
      </c>
      <c r="C442" s="26">
        <v>11.8</v>
      </c>
      <c r="D442" s="65">
        <f t="shared" si="61"/>
        <v>7.1390000000000006E-5</v>
      </c>
      <c r="F442" s="66">
        <f t="shared" si="60"/>
        <v>1603</v>
      </c>
      <c r="M442" s="3"/>
      <c r="O442" s="26"/>
    </row>
    <row r="443" spans="1:22" x14ac:dyDescent="0.15">
      <c r="A443" s="8">
        <f t="shared" si="59"/>
        <v>99</v>
      </c>
      <c r="B443" s="8" t="s">
        <v>185</v>
      </c>
      <c r="C443" s="26">
        <v>0</v>
      </c>
      <c r="D443" s="65">
        <f t="shared" si="61"/>
        <v>0</v>
      </c>
      <c r="F443" s="66">
        <f t="shared" si="60"/>
        <v>0</v>
      </c>
      <c r="M443" s="3"/>
      <c r="O443" s="26"/>
    </row>
    <row r="444" spans="1:22" x14ac:dyDescent="0.15">
      <c r="A444" s="8">
        <f t="shared" si="59"/>
        <v>100</v>
      </c>
      <c r="B444" s="8" t="s">
        <v>37</v>
      </c>
      <c r="C444" s="26">
        <v>2215.5</v>
      </c>
      <c r="D444" s="65">
        <f t="shared" si="61"/>
        <v>1.34047E-2</v>
      </c>
      <c r="F444" s="66">
        <f t="shared" si="60"/>
        <v>300926</v>
      </c>
      <c r="M444" s="3"/>
      <c r="O444" s="26"/>
    </row>
    <row r="445" spans="1:22" x14ac:dyDescent="0.15">
      <c r="A445" s="8">
        <f t="shared" si="59"/>
        <v>101</v>
      </c>
      <c r="B445" s="8" t="s">
        <v>200</v>
      </c>
      <c r="C445" s="26">
        <v>0</v>
      </c>
      <c r="D445" s="65">
        <f t="shared" si="61"/>
        <v>0</v>
      </c>
      <c r="F445" s="66">
        <f t="shared" si="60"/>
        <v>0</v>
      </c>
      <c r="M445" s="3"/>
      <c r="O445" s="26"/>
    </row>
    <row r="446" spans="1:22" x14ac:dyDescent="0.15">
      <c r="A446" s="8">
        <f t="shared" si="59"/>
        <v>102</v>
      </c>
      <c r="B446" s="8" t="s">
        <v>16</v>
      </c>
      <c r="C446" s="26">
        <v>276.10000000000002</v>
      </c>
      <c r="D446" s="65">
        <f t="shared" si="61"/>
        <v>1.67052E-3</v>
      </c>
      <c r="F446" s="66">
        <f t="shared" si="60"/>
        <v>37502</v>
      </c>
      <c r="M446" s="3"/>
      <c r="O446" s="26"/>
    </row>
    <row r="447" spans="1:22" x14ac:dyDescent="0.15">
      <c r="A447" s="8">
        <f t="shared" si="59"/>
        <v>103</v>
      </c>
      <c r="B447" s="8" t="s">
        <v>17</v>
      </c>
      <c r="C447" s="26">
        <v>130</v>
      </c>
      <c r="D447" s="65">
        <f t="shared" si="61"/>
        <v>7.8655000000000001E-4</v>
      </c>
      <c r="F447" s="66">
        <f t="shared" si="60"/>
        <v>17658</v>
      </c>
      <c r="M447" s="3"/>
      <c r="O447" s="26"/>
    </row>
    <row r="448" spans="1:22" x14ac:dyDescent="0.15">
      <c r="A448" s="8">
        <f t="shared" si="59"/>
        <v>104</v>
      </c>
      <c r="B448" s="8" t="s">
        <v>160</v>
      </c>
      <c r="C448" s="26">
        <v>354.9</v>
      </c>
      <c r="D448" s="65">
        <f t="shared" si="61"/>
        <v>2.14729E-3</v>
      </c>
      <c r="F448" s="66">
        <f t="shared" si="60"/>
        <v>48205</v>
      </c>
      <c r="M448" s="3"/>
      <c r="O448" s="26"/>
    </row>
    <row r="449" spans="1:23" x14ac:dyDescent="0.15">
      <c r="A449" s="8">
        <f t="shared" si="59"/>
        <v>105</v>
      </c>
      <c r="B449" s="8" t="s">
        <v>176</v>
      </c>
      <c r="C449" s="26">
        <v>188.1</v>
      </c>
      <c r="D449" s="65">
        <f t="shared" si="61"/>
        <v>1.1380800000000001E-3</v>
      </c>
      <c r="F449" s="66">
        <f t="shared" si="60"/>
        <v>25549</v>
      </c>
      <c r="M449" s="3"/>
      <c r="O449" s="26"/>
    </row>
    <row r="450" spans="1:23" x14ac:dyDescent="0.15">
      <c r="A450" s="8">
        <f t="shared" si="59"/>
        <v>106</v>
      </c>
      <c r="B450" s="8" t="s">
        <v>38</v>
      </c>
      <c r="C450" s="26">
        <v>106.65</v>
      </c>
      <c r="D450" s="65">
        <f t="shared" si="61"/>
        <v>6.4528000000000003E-4</v>
      </c>
      <c r="F450" s="66">
        <f t="shared" si="60"/>
        <v>14486</v>
      </c>
      <c r="M450" s="3"/>
      <c r="O450" s="26"/>
    </row>
    <row r="451" spans="1:23" x14ac:dyDescent="0.15">
      <c r="A451" s="8">
        <f t="shared" si="59"/>
        <v>107</v>
      </c>
      <c r="B451" s="8" t="s">
        <v>161</v>
      </c>
      <c r="C451" s="26">
        <v>89.8</v>
      </c>
      <c r="D451" s="65">
        <f t="shared" si="61"/>
        <v>5.4332999999999996E-4</v>
      </c>
      <c r="F451" s="66">
        <f t="shared" si="60"/>
        <v>12197</v>
      </c>
      <c r="M451" s="3"/>
      <c r="O451" s="26"/>
    </row>
    <row r="452" spans="1:23" x14ac:dyDescent="0.15">
      <c r="A452" s="8">
        <f t="shared" si="59"/>
        <v>108</v>
      </c>
      <c r="B452" s="8" t="s">
        <v>96</v>
      </c>
      <c r="C452" s="26">
        <v>2138.5500000000002</v>
      </c>
      <c r="D452" s="65">
        <f t="shared" si="61"/>
        <v>1.293912E-2</v>
      </c>
      <c r="F452" s="66">
        <f t="shared" si="60"/>
        <v>290474</v>
      </c>
      <c r="M452" s="3"/>
      <c r="O452" s="26"/>
    </row>
    <row r="453" spans="1:23" x14ac:dyDescent="0.15">
      <c r="A453" s="8">
        <f t="shared" si="59"/>
        <v>109</v>
      </c>
      <c r="B453" s="8" t="s">
        <v>186</v>
      </c>
      <c r="C453" s="26">
        <v>0</v>
      </c>
      <c r="D453" s="65">
        <f t="shared" si="61"/>
        <v>0</v>
      </c>
      <c r="F453" s="66">
        <f t="shared" si="60"/>
        <v>0</v>
      </c>
      <c r="M453" s="3"/>
      <c r="O453" s="26"/>
    </row>
    <row r="454" spans="1:23" x14ac:dyDescent="0.15">
      <c r="A454" s="8">
        <f t="shared" si="59"/>
        <v>110</v>
      </c>
      <c r="B454" s="8" t="s">
        <v>255</v>
      </c>
      <c r="C454" s="26"/>
      <c r="D454" s="65">
        <f t="shared" si="61"/>
        <v>0</v>
      </c>
      <c r="F454" s="66">
        <f t="shared" si="60"/>
        <v>0</v>
      </c>
      <c r="M454" s="3"/>
      <c r="O454" s="26"/>
    </row>
    <row r="455" spans="1:23" x14ac:dyDescent="0.15">
      <c r="A455" s="8">
        <f t="shared" si="59"/>
        <v>111</v>
      </c>
      <c r="B455" s="8" t="s">
        <v>97</v>
      </c>
      <c r="C455" s="26">
        <f>28.6+30935.9</f>
        <v>30964.5</v>
      </c>
      <c r="D455" s="65">
        <f t="shared" si="61"/>
        <v>0.18734820999999999</v>
      </c>
      <c r="F455" s="66">
        <f t="shared" si="60"/>
        <v>4205837</v>
      </c>
      <c r="M455" s="3"/>
      <c r="O455" s="26"/>
    </row>
    <row r="456" spans="1:23" x14ac:dyDescent="0.15">
      <c r="A456" s="8">
        <f t="shared" si="59"/>
        <v>112</v>
      </c>
      <c r="B456" s="8" t="s">
        <v>18</v>
      </c>
      <c r="C456" s="26">
        <v>24.1</v>
      </c>
      <c r="D456" s="65">
        <f t="shared" si="61"/>
        <v>1.4582000000000001E-4</v>
      </c>
      <c r="F456" s="66">
        <f t="shared" si="60"/>
        <v>3274</v>
      </c>
      <c r="M456" s="3"/>
      <c r="O456" s="26"/>
      <c r="Q456" s="21"/>
    </row>
    <row r="457" spans="1:23" x14ac:dyDescent="0.15">
      <c r="A457" s="8">
        <f t="shared" si="59"/>
        <v>113</v>
      </c>
      <c r="B457" s="8" t="s">
        <v>201</v>
      </c>
      <c r="C457" s="26">
        <v>0</v>
      </c>
      <c r="D457" s="65">
        <f t="shared" si="61"/>
        <v>0</v>
      </c>
      <c r="F457" s="66">
        <f t="shared" si="60"/>
        <v>0</v>
      </c>
      <c r="M457" s="3"/>
      <c r="O457" s="26"/>
      <c r="Q457" s="21"/>
    </row>
    <row r="458" spans="1:23" x14ac:dyDescent="0.15">
      <c r="A458" s="8">
        <f t="shared" si="59"/>
        <v>114</v>
      </c>
      <c r="B458" s="8" t="s">
        <v>98</v>
      </c>
      <c r="C458" s="26">
        <v>1644.3</v>
      </c>
      <c r="D458" s="65">
        <f t="shared" si="61"/>
        <v>9.9486999999999996E-3</v>
      </c>
      <c r="F458" s="66">
        <f t="shared" si="60"/>
        <v>223341</v>
      </c>
      <c r="M458" s="3"/>
      <c r="O458" s="26"/>
      <c r="Q458" s="21"/>
    </row>
    <row r="459" spans="1:23" x14ac:dyDescent="0.15">
      <c r="A459" s="8">
        <f t="shared" si="59"/>
        <v>115</v>
      </c>
      <c r="B459" s="8" t="s">
        <v>162</v>
      </c>
      <c r="C459" s="26">
        <v>97.65</v>
      </c>
      <c r="D459" s="65">
        <f t="shared" si="61"/>
        <v>5.9082000000000004E-4</v>
      </c>
      <c r="F459" s="66">
        <f t="shared" si="60"/>
        <v>13263</v>
      </c>
      <c r="M459" s="3"/>
      <c r="O459" s="26"/>
    </row>
    <row r="460" spans="1:23" x14ac:dyDescent="0.15">
      <c r="A460" s="8">
        <f t="shared" si="59"/>
        <v>116</v>
      </c>
      <c r="B460" s="8" t="s">
        <v>202</v>
      </c>
      <c r="C460" s="26">
        <v>0</v>
      </c>
      <c r="D460" s="65">
        <f t="shared" si="61"/>
        <v>0</v>
      </c>
      <c r="F460" s="66">
        <f t="shared" si="60"/>
        <v>0</v>
      </c>
      <c r="M460" s="3"/>
      <c r="O460" s="26"/>
    </row>
    <row r="461" spans="1:23" x14ac:dyDescent="0.15">
      <c r="A461" s="8">
        <f t="shared" si="59"/>
        <v>117</v>
      </c>
      <c r="B461" s="8" t="s">
        <v>203</v>
      </c>
      <c r="C461" s="26">
        <v>0</v>
      </c>
      <c r="D461" s="65">
        <f t="shared" si="61"/>
        <v>0</v>
      </c>
      <c r="F461" s="66">
        <f t="shared" si="60"/>
        <v>0</v>
      </c>
      <c r="M461" s="3"/>
      <c r="W461" s="8"/>
    </row>
    <row r="462" spans="1:23" x14ac:dyDescent="0.15">
      <c r="A462" s="8">
        <f t="shared" si="59"/>
        <v>118</v>
      </c>
      <c r="B462" s="8" t="s">
        <v>204</v>
      </c>
      <c r="C462" s="26">
        <v>0</v>
      </c>
      <c r="D462" s="65">
        <f t="shared" si="61"/>
        <v>0</v>
      </c>
      <c r="F462" s="66">
        <f t="shared" si="60"/>
        <v>0</v>
      </c>
      <c r="M462" s="3"/>
      <c r="W462" s="8"/>
    </row>
    <row r="463" spans="1:23" x14ac:dyDescent="0.15">
      <c r="A463" s="8">
        <f t="shared" si="59"/>
        <v>119</v>
      </c>
      <c r="B463" s="8" t="s">
        <v>39</v>
      </c>
      <c r="C463" s="26">
        <v>238</v>
      </c>
      <c r="D463" s="65">
        <f t="shared" si="61"/>
        <v>1.4400000000000001E-3</v>
      </c>
      <c r="F463" s="66">
        <f t="shared" si="60"/>
        <v>32327</v>
      </c>
      <c r="M463" s="3"/>
      <c r="W463" s="8"/>
    </row>
    <row r="464" spans="1:23" x14ac:dyDescent="0.15">
      <c r="A464" s="8">
        <f t="shared" si="59"/>
        <v>120</v>
      </c>
      <c r="B464" s="8" t="s">
        <v>223</v>
      </c>
      <c r="C464" s="26">
        <v>0</v>
      </c>
      <c r="D464" s="65">
        <f t="shared" si="61"/>
        <v>0</v>
      </c>
      <c r="F464" s="66">
        <f t="shared" si="60"/>
        <v>0</v>
      </c>
      <c r="M464" s="3"/>
      <c r="W464" s="8"/>
    </row>
    <row r="465" spans="1:46" x14ac:dyDescent="0.15">
      <c r="A465" s="8">
        <f>+A731</f>
        <v>121</v>
      </c>
      <c r="B465" s="8" t="s">
        <v>74</v>
      </c>
      <c r="C465" s="26">
        <v>352.1</v>
      </c>
      <c r="D465" s="65">
        <f t="shared" si="61"/>
        <v>2.13035E-3</v>
      </c>
      <c r="F465" s="66">
        <f t="shared" si="60"/>
        <v>47825</v>
      </c>
      <c r="M465" s="3"/>
      <c r="O465" s="26"/>
    </row>
    <row r="466" spans="1:46" x14ac:dyDescent="0.15">
      <c r="A466" s="8">
        <f>+A732</f>
        <v>122</v>
      </c>
      <c r="B466" s="8" t="s">
        <v>19</v>
      </c>
      <c r="C466" s="26">
        <v>0</v>
      </c>
      <c r="D466" s="65">
        <f t="shared" si="61"/>
        <v>0</v>
      </c>
      <c r="F466" s="66">
        <f t="shared" si="60"/>
        <v>0</v>
      </c>
      <c r="M466" s="3"/>
      <c r="O466" s="26"/>
      <c r="Q466" s="19"/>
    </row>
    <row r="467" spans="1:46" x14ac:dyDescent="0.15">
      <c r="A467" s="8">
        <f>+A733</f>
        <v>123</v>
      </c>
      <c r="B467" s="8" t="s">
        <v>163</v>
      </c>
      <c r="C467" s="26">
        <v>3506.3</v>
      </c>
      <c r="D467" s="65">
        <f t="shared" si="61"/>
        <v>2.1214589999999998E-2</v>
      </c>
      <c r="F467" s="66">
        <f t="shared" si="60"/>
        <v>476253</v>
      </c>
      <c r="M467" s="3"/>
      <c r="O467" s="26"/>
      <c r="Q467" s="19"/>
    </row>
    <row r="468" spans="1:46" x14ac:dyDescent="0.15">
      <c r="A468" s="8">
        <f>+A734</f>
        <v>124</v>
      </c>
      <c r="B468" s="8" t="s">
        <v>71</v>
      </c>
      <c r="C468" s="26">
        <v>375.05</v>
      </c>
      <c r="D468" s="65">
        <f t="shared" si="61"/>
        <v>2.2692099999999998E-3</v>
      </c>
      <c r="F468" s="66">
        <f t="shared" si="60"/>
        <v>50942</v>
      </c>
      <c r="M468" s="3"/>
      <c r="O468" s="26"/>
      <c r="Q468" s="19"/>
    </row>
    <row r="469" spans="1:46" x14ac:dyDescent="0.15">
      <c r="A469" s="8">
        <f>+A735</f>
        <v>125</v>
      </c>
      <c r="B469" s="8" t="s">
        <v>72</v>
      </c>
      <c r="C469" s="26">
        <v>59.1</v>
      </c>
      <c r="D469" s="65">
        <f t="shared" si="61"/>
        <v>3.5757999999999997E-4</v>
      </c>
      <c r="F469" s="66">
        <f t="shared" si="60"/>
        <v>8027</v>
      </c>
      <c r="M469" s="3"/>
      <c r="O469" s="26"/>
      <c r="Q469" s="19"/>
    </row>
    <row r="470" spans="1:46" x14ac:dyDescent="0.15">
      <c r="C470" s="26"/>
      <c r="D470" s="65"/>
      <c r="F470" s="66"/>
      <c r="M470" s="3"/>
      <c r="O470" s="26"/>
      <c r="Q470" s="19"/>
    </row>
    <row r="471" spans="1:46" x14ac:dyDescent="0.15">
      <c r="A471" s="50">
        <v>1.3</v>
      </c>
      <c r="B471" s="35" t="s">
        <v>62</v>
      </c>
      <c r="L471" s="21" t="s">
        <v>61</v>
      </c>
      <c r="M471" s="44"/>
      <c r="N471" s="21"/>
      <c r="O471" s="21"/>
      <c r="P471" s="21"/>
      <c r="Q471" s="21"/>
      <c r="R471" s="21"/>
      <c r="S471" s="21"/>
      <c r="T471" s="21"/>
      <c r="U471" s="21"/>
      <c r="V471" s="21"/>
    </row>
    <row r="472" spans="1:46" x14ac:dyDescent="0.15">
      <c r="M472" s="3"/>
    </row>
    <row r="473" spans="1:46" s="63" customFormat="1" ht="42" x14ac:dyDescent="0.15">
      <c r="A473" s="19" t="s">
        <v>22</v>
      </c>
      <c r="B473" s="9" t="s">
        <v>144</v>
      </c>
      <c r="C473" s="24" t="str">
        <f>+C429</f>
        <v>SFY12 Hours of Legal Services</v>
      </c>
      <c r="D473" s="62" t="s">
        <v>136</v>
      </c>
      <c r="E473" s="9"/>
      <c r="F473" s="9" t="s">
        <v>137</v>
      </c>
      <c r="G473" s="19"/>
      <c r="H473" s="19"/>
      <c r="I473" s="19"/>
      <c r="J473" s="19"/>
      <c r="K473" s="19"/>
      <c r="L473" s="19"/>
      <c r="M473" s="57"/>
      <c r="N473" s="19"/>
      <c r="O473" s="19"/>
      <c r="P473" s="19"/>
      <c r="Q473" s="19"/>
      <c r="R473" s="19"/>
      <c r="S473" s="19"/>
      <c r="T473" s="19"/>
      <c r="U473" s="19"/>
      <c r="V473" s="19"/>
      <c r="W473" s="32"/>
      <c r="X473" s="8"/>
      <c r="Y473" s="8"/>
      <c r="Z473" s="8"/>
      <c r="AA473" s="8"/>
      <c r="AB473" s="8"/>
      <c r="AC473" s="8"/>
      <c r="AD473" s="8"/>
      <c r="AE473" s="8"/>
      <c r="AF473" s="8"/>
      <c r="AG473" s="8"/>
      <c r="AH473" s="8"/>
      <c r="AI473" s="8"/>
      <c r="AJ473" s="8"/>
      <c r="AK473" s="8"/>
      <c r="AL473" s="8"/>
      <c r="AM473" s="8"/>
      <c r="AN473" s="8"/>
      <c r="AO473" s="8"/>
      <c r="AP473" s="8"/>
      <c r="AQ473" s="8"/>
      <c r="AR473" s="8"/>
      <c r="AS473" s="8"/>
      <c r="AT473" s="8"/>
    </row>
    <row r="474" spans="1:46" x14ac:dyDescent="0.15">
      <c r="C474" s="26"/>
      <c r="D474" s="65"/>
      <c r="F474" s="66"/>
      <c r="M474" s="3"/>
      <c r="O474" s="26"/>
      <c r="Q474" s="19"/>
    </row>
    <row r="475" spans="1:46" x14ac:dyDescent="0.15">
      <c r="A475" s="8">
        <f t="shared" ref="A475:A485" si="62">+A736</f>
        <v>126</v>
      </c>
      <c r="B475" s="8" t="s">
        <v>99</v>
      </c>
      <c r="C475" s="26">
        <v>159.1</v>
      </c>
      <c r="D475" s="65">
        <f t="shared" si="61"/>
        <v>9.6261999999999997E-4</v>
      </c>
      <c r="F475" s="66">
        <f t="shared" si="60"/>
        <v>21610</v>
      </c>
      <c r="M475" s="3"/>
      <c r="O475" s="26"/>
    </row>
    <row r="476" spans="1:46" x14ac:dyDescent="0.15">
      <c r="A476" s="8">
        <f t="shared" si="62"/>
        <v>127</v>
      </c>
      <c r="B476" s="8" t="s">
        <v>205</v>
      </c>
      <c r="C476" s="26">
        <v>0</v>
      </c>
      <c r="D476" s="65">
        <f t="shared" si="61"/>
        <v>0</v>
      </c>
      <c r="F476" s="66">
        <f t="shared" si="60"/>
        <v>0</v>
      </c>
      <c r="M476" s="3"/>
      <c r="O476" s="26"/>
    </row>
    <row r="477" spans="1:46" x14ac:dyDescent="0.15">
      <c r="A477" s="8">
        <f t="shared" si="62"/>
        <v>128</v>
      </c>
      <c r="B477" s="8" t="s">
        <v>206</v>
      </c>
      <c r="C477" s="26">
        <v>0</v>
      </c>
      <c r="D477" s="65">
        <f t="shared" si="61"/>
        <v>0</v>
      </c>
      <c r="F477" s="66">
        <f t="shared" si="60"/>
        <v>0</v>
      </c>
      <c r="M477" s="3"/>
      <c r="O477" s="26"/>
    </row>
    <row r="478" spans="1:46" x14ac:dyDescent="0.15">
      <c r="A478" s="8">
        <f t="shared" si="62"/>
        <v>129</v>
      </c>
      <c r="B478" s="8" t="s">
        <v>100</v>
      </c>
      <c r="C478" s="26">
        <v>2248.15</v>
      </c>
      <c r="D478" s="65">
        <f t="shared" si="61"/>
        <v>1.360225E-2</v>
      </c>
      <c r="F478" s="66">
        <f t="shared" si="60"/>
        <v>305361</v>
      </c>
      <c r="M478" s="3"/>
      <c r="O478" s="26"/>
    </row>
    <row r="479" spans="1:46" x14ac:dyDescent="0.15">
      <c r="A479" s="8">
        <f t="shared" si="62"/>
        <v>130</v>
      </c>
      <c r="B479" s="8" t="s">
        <v>101</v>
      </c>
      <c r="C479" s="26">
        <f>209.1+4280.55</f>
        <v>4489.6500000000005</v>
      </c>
      <c r="D479" s="65">
        <f t="shared" si="61"/>
        <v>2.7164270000000001E-2</v>
      </c>
      <c r="F479" s="66">
        <f t="shared" si="60"/>
        <v>609819</v>
      </c>
      <c r="M479" s="3"/>
      <c r="O479" s="26"/>
    </row>
    <row r="480" spans="1:46" x14ac:dyDescent="0.15">
      <c r="A480" s="8">
        <f t="shared" si="62"/>
        <v>131</v>
      </c>
      <c r="B480" s="8" t="s">
        <v>207</v>
      </c>
      <c r="C480" s="26">
        <v>0</v>
      </c>
      <c r="D480" s="65">
        <f t="shared" si="61"/>
        <v>0</v>
      </c>
      <c r="F480" s="66">
        <f t="shared" si="60"/>
        <v>0</v>
      </c>
      <c r="M480" s="3"/>
      <c r="O480" s="26"/>
    </row>
    <row r="481" spans="1:22" x14ac:dyDescent="0.15">
      <c r="A481" s="8">
        <f t="shared" si="62"/>
        <v>132</v>
      </c>
      <c r="B481" s="8" t="s">
        <v>222</v>
      </c>
      <c r="C481" s="26">
        <v>0</v>
      </c>
      <c r="D481" s="65">
        <f t="shared" si="61"/>
        <v>0</v>
      </c>
      <c r="F481" s="66">
        <f t="shared" si="60"/>
        <v>0</v>
      </c>
      <c r="M481" s="3"/>
      <c r="O481" s="26"/>
    </row>
    <row r="482" spans="1:22" x14ac:dyDescent="0.15">
      <c r="A482" s="8">
        <f t="shared" si="62"/>
        <v>133</v>
      </c>
      <c r="B482" s="8" t="s">
        <v>208</v>
      </c>
      <c r="C482" s="26">
        <v>0</v>
      </c>
      <c r="D482" s="65">
        <f t="shared" si="61"/>
        <v>0</v>
      </c>
      <c r="F482" s="66">
        <f t="shared" si="60"/>
        <v>0</v>
      </c>
      <c r="M482" s="3"/>
      <c r="O482" s="26"/>
    </row>
    <row r="483" spans="1:22" x14ac:dyDescent="0.15">
      <c r="A483" s="8">
        <f t="shared" si="62"/>
        <v>134</v>
      </c>
      <c r="B483" s="8" t="s">
        <v>164</v>
      </c>
      <c r="C483" s="26">
        <f>13.2+31+35+2019.55</f>
        <v>2098.75</v>
      </c>
      <c r="D483" s="65">
        <f t="shared" si="61"/>
        <v>1.2698320000000001E-2</v>
      </c>
      <c r="F483" s="66">
        <f t="shared" si="60"/>
        <v>285068</v>
      </c>
      <c r="M483" s="3"/>
      <c r="O483" s="26"/>
    </row>
    <row r="484" spans="1:22" x14ac:dyDescent="0.15">
      <c r="A484" s="8">
        <f t="shared" si="62"/>
        <v>135</v>
      </c>
      <c r="B484" s="8" t="s">
        <v>102</v>
      </c>
      <c r="C484" s="26">
        <v>14.5</v>
      </c>
      <c r="D484" s="65">
        <f t="shared" ref="D484:D533" si="63">ROUND(C484/$C$548,8)</f>
        <v>8.7730000000000002E-5</v>
      </c>
      <c r="F484" s="66">
        <f t="shared" si="60"/>
        <v>1969</v>
      </c>
      <c r="M484" s="68"/>
      <c r="N484" s="67"/>
      <c r="O484" s="26"/>
      <c r="R484" s="67"/>
      <c r="S484" s="67"/>
      <c r="T484" s="67"/>
      <c r="U484" s="67"/>
      <c r="V484" s="67"/>
    </row>
    <row r="485" spans="1:22" x14ac:dyDescent="0.15">
      <c r="A485" s="8">
        <f t="shared" si="62"/>
        <v>136</v>
      </c>
      <c r="B485" s="8" t="s">
        <v>103</v>
      </c>
      <c r="C485" s="26">
        <v>1068.8</v>
      </c>
      <c r="D485" s="65">
        <f t="shared" si="63"/>
        <v>6.4666899999999998E-3</v>
      </c>
      <c r="F485" s="66">
        <f t="shared" si="60"/>
        <v>145173</v>
      </c>
      <c r="M485" s="3"/>
      <c r="O485" s="26"/>
    </row>
    <row r="486" spans="1:22" x14ac:dyDescent="0.15">
      <c r="A486" s="8">
        <f t="shared" ref="A486:A497" si="64">+A747</f>
        <v>137</v>
      </c>
      <c r="B486" s="8" t="s">
        <v>104</v>
      </c>
      <c r="C486" s="26">
        <f>1.5+117.5+1376.6</f>
        <v>1495.6</v>
      </c>
      <c r="D486" s="65">
        <f t="shared" si="63"/>
        <v>9.0490099999999997E-3</v>
      </c>
      <c r="F486" s="66">
        <f t="shared" si="60"/>
        <v>203144</v>
      </c>
      <c r="M486" s="3"/>
      <c r="O486" s="26"/>
    </row>
    <row r="487" spans="1:22" x14ac:dyDescent="0.15">
      <c r="A487" s="8">
        <f t="shared" si="64"/>
        <v>138</v>
      </c>
      <c r="B487" s="8" t="s">
        <v>209</v>
      </c>
      <c r="C487" s="26">
        <v>1</v>
      </c>
      <c r="D487" s="65">
        <f t="shared" si="63"/>
        <v>6.0499999999999997E-6</v>
      </c>
      <c r="F487" s="66">
        <f t="shared" si="60"/>
        <v>136</v>
      </c>
      <c r="M487" s="3"/>
      <c r="O487" s="26"/>
    </row>
    <row r="488" spans="1:22" x14ac:dyDescent="0.15">
      <c r="A488" s="8">
        <f t="shared" si="64"/>
        <v>139</v>
      </c>
      <c r="B488" s="8" t="s">
        <v>105</v>
      </c>
      <c r="C488" s="26">
        <v>1809.8</v>
      </c>
      <c r="D488" s="65">
        <f t="shared" si="63"/>
        <v>1.0950049999999999E-2</v>
      </c>
      <c r="F488" s="66">
        <f t="shared" si="60"/>
        <v>245821</v>
      </c>
      <c r="M488" s="3"/>
      <c r="O488" s="26"/>
    </row>
    <row r="489" spans="1:22" x14ac:dyDescent="0.15">
      <c r="A489" s="8">
        <f t="shared" si="64"/>
        <v>140</v>
      </c>
      <c r="B489" s="8" t="s">
        <v>106</v>
      </c>
      <c r="C489" s="26">
        <v>743.8</v>
      </c>
      <c r="D489" s="65">
        <f t="shared" si="63"/>
        <v>4.5002999999999996E-3</v>
      </c>
      <c r="F489" s="66">
        <f t="shared" si="60"/>
        <v>101029</v>
      </c>
      <c r="M489" s="3"/>
      <c r="O489" s="26"/>
    </row>
    <row r="490" spans="1:22" x14ac:dyDescent="0.15">
      <c r="A490" s="8">
        <f t="shared" si="64"/>
        <v>141</v>
      </c>
      <c r="B490" s="8" t="s">
        <v>177</v>
      </c>
      <c r="C490" s="26">
        <f>2947.3+1190.65+3816.5</f>
        <v>7954.4500000000007</v>
      </c>
      <c r="D490" s="65">
        <f t="shared" si="63"/>
        <v>4.8127759999999999E-2</v>
      </c>
      <c r="F490" s="66">
        <f t="shared" si="60"/>
        <v>1080435</v>
      </c>
      <c r="M490" s="3"/>
      <c r="O490" s="26"/>
    </row>
    <row r="491" spans="1:22" x14ac:dyDescent="0.15">
      <c r="A491" s="8">
        <f t="shared" si="64"/>
        <v>142</v>
      </c>
      <c r="B491" s="8" t="s">
        <v>178</v>
      </c>
      <c r="C491" s="26">
        <v>0</v>
      </c>
      <c r="D491" s="65">
        <f t="shared" si="63"/>
        <v>0</v>
      </c>
      <c r="F491" s="66">
        <f t="shared" si="60"/>
        <v>0</v>
      </c>
      <c r="M491" s="3"/>
      <c r="O491" s="26"/>
    </row>
    <row r="492" spans="1:22" x14ac:dyDescent="0.15">
      <c r="A492" s="8">
        <f t="shared" si="64"/>
        <v>143</v>
      </c>
      <c r="B492" s="8" t="s">
        <v>210</v>
      </c>
      <c r="C492" s="26">
        <v>0</v>
      </c>
      <c r="D492" s="65">
        <f t="shared" si="63"/>
        <v>0</v>
      </c>
      <c r="F492" s="66">
        <f t="shared" si="60"/>
        <v>0</v>
      </c>
      <c r="M492" s="3"/>
      <c r="O492" s="26"/>
    </row>
    <row r="493" spans="1:22" x14ac:dyDescent="0.15">
      <c r="A493" s="8">
        <f t="shared" si="64"/>
        <v>144</v>
      </c>
      <c r="B493" s="8" t="s">
        <v>75</v>
      </c>
      <c r="C493" s="26">
        <v>1539.2</v>
      </c>
      <c r="D493" s="65">
        <f t="shared" si="63"/>
        <v>9.3128099999999995E-3</v>
      </c>
      <c r="F493" s="66">
        <f t="shared" si="60"/>
        <v>209066</v>
      </c>
      <c r="M493" s="3"/>
      <c r="O493" s="26"/>
    </row>
    <row r="494" spans="1:22" x14ac:dyDescent="0.15">
      <c r="A494" s="8">
        <f t="shared" si="64"/>
        <v>145</v>
      </c>
      <c r="B494" s="8" t="s">
        <v>20</v>
      </c>
      <c r="C494" s="26">
        <v>408.7</v>
      </c>
      <c r="D494" s="65">
        <f t="shared" si="63"/>
        <v>2.4728100000000002E-3</v>
      </c>
      <c r="F494" s="66">
        <f t="shared" si="60"/>
        <v>55513</v>
      </c>
      <c r="M494" s="3"/>
      <c r="O494" s="26"/>
    </row>
    <row r="495" spans="1:22" x14ac:dyDescent="0.15">
      <c r="A495" s="8">
        <f t="shared" si="64"/>
        <v>146</v>
      </c>
      <c r="B495" s="8" t="s">
        <v>107</v>
      </c>
      <c r="C495" s="26">
        <f>6.75+40.8+19.8</f>
        <v>67.349999999999994</v>
      </c>
      <c r="D495" s="65">
        <f t="shared" si="63"/>
        <v>4.0749999999999998E-4</v>
      </c>
      <c r="F495" s="66">
        <f t="shared" si="60"/>
        <v>9148</v>
      </c>
      <c r="M495" s="3"/>
      <c r="O495" s="26"/>
    </row>
    <row r="496" spans="1:22" x14ac:dyDescent="0.15">
      <c r="A496" s="8">
        <f t="shared" si="64"/>
        <v>147</v>
      </c>
      <c r="B496" s="8" t="s">
        <v>211</v>
      </c>
      <c r="C496" s="26">
        <v>0</v>
      </c>
      <c r="D496" s="65">
        <f t="shared" si="63"/>
        <v>0</v>
      </c>
      <c r="F496" s="66">
        <f t="shared" si="60"/>
        <v>0</v>
      </c>
      <c r="M496" s="3"/>
      <c r="O496" s="26"/>
    </row>
    <row r="497" spans="1:15" x14ac:dyDescent="0.15">
      <c r="A497" s="8">
        <f t="shared" si="64"/>
        <v>148</v>
      </c>
      <c r="B497" s="8" t="s">
        <v>270</v>
      </c>
      <c r="C497" s="26">
        <v>0</v>
      </c>
      <c r="D497" s="65">
        <f>ROUND(C497/$C$548,8)</f>
        <v>0</v>
      </c>
      <c r="F497" s="66">
        <f>ROUND($F$342*D497,0)</f>
        <v>0</v>
      </c>
      <c r="M497" s="3"/>
      <c r="O497" s="26"/>
    </row>
    <row r="498" spans="1:15" x14ac:dyDescent="0.15">
      <c r="A498" s="8">
        <f t="shared" ref="A498:A503" si="65">+A759</f>
        <v>149</v>
      </c>
      <c r="B498" s="8" t="s">
        <v>108</v>
      </c>
      <c r="C498" s="26">
        <v>265.60000000000002</v>
      </c>
      <c r="D498" s="65">
        <f>ROUND(C498/$C$548,8)</f>
        <v>1.60699E-3</v>
      </c>
      <c r="F498" s="66">
        <f t="shared" si="60"/>
        <v>36076</v>
      </c>
      <c r="M498" s="3"/>
      <c r="O498" s="26"/>
    </row>
    <row r="499" spans="1:15" x14ac:dyDescent="0.15">
      <c r="A499" s="8">
        <f t="shared" si="65"/>
        <v>150</v>
      </c>
      <c r="B499" s="8" t="s">
        <v>251</v>
      </c>
      <c r="C499" s="26">
        <v>2.4</v>
      </c>
      <c r="D499" s="65">
        <f t="shared" si="63"/>
        <v>1.452E-5</v>
      </c>
      <c r="F499" s="66">
        <f t="shared" ref="F499:F544" si="66">ROUND($F$342*D499,0)</f>
        <v>326</v>
      </c>
      <c r="M499" s="3"/>
      <c r="O499" s="26"/>
    </row>
    <row r="500" spans="1:15" x14ac:dyDescent="0.15">
      <c r="A500" s="8">
        <f t="shared" si="65"/>
        <v>151</v>
      </c>
      <c r="B500" s="8" t="s">
        <v>109</v>
      </c>
      <c r="C500" s="26">
        <v>2108</v>
      </c>
      <c r="D500" s="65">
        <f t="shared" si="63"/>
        <v>1.275428E-2</v>
      </c>
      <c r="F500" s="66">
        <f t="shared" si="66"/>
        <v>286325</v>
      </c>
      <c r="M500" s="3"/>
      <c r="O500" s="26"/>
    </row>
    <row r="501" spans="1:15" x14ac:dyDescent="0.15">
      <c r="A501" s="8">
        <f t="shared" si="65"/>
        <v>152</v>
      </c>
      <c r="B501" s="8" t="s">
        <v>110</v>
      </c>
      <c r="C501" s="26">
        <v>146.19999999999999</v>
      </c>
      <c r="D501" s="65">
        <f t="shared" si="63"/>
        <v>8.8457E-4</v>
      </c>
      <c r="F501" s="66">
        <f t="shared" si="66"/>
        <v>19858</v>
      </c>
      <c r="M501" s="3"/>
      <c r="O501" s="26"/>
    </row>
    <row r="502" spans="1:15" x14ac:dyDescent="0.15">
      <c r="A502" s="8">
        <f t="shared" si="65"/>
        <v>153</v>
      </c>
      <c r="B502" s="8" t="s">
        <v>111</v>
      </c>
      <c r="C502" s="26">
        <v>1086.5</v>
      </c>
      <c r="D502" s="65">
        <f t="shared" si="63"/>
        <v>6.5737800000000004E-3</v>
      </c>
      <c r="F502" s="66">
        <f t="shared" si="66"/>
        <v>147577</v>
      </c>
      <c r="M502" s="3"/>
      <c r="O502" s="26"/>
    </row>
    <row r="503" spans="1:15" x14ac:dyDescent="0.15">
      <c r="A503" s="8">
        <f t="shared" si="65"/>
        <v>154</v>
      </c>
      <c r="B503" s="8" t="s">
        <v>212</v>
      </c>
      <c r="C503" s="26">
        <v>0</v>
      </c>
      <c r="D503" s="65">
        <f t="shared" si="63"/>
        <v>0</v>
      </c>
      <c r="F503" s="66">
        <f t="shared" si="66"/>
        <v>0</v>
      </c>
      <c r="M503" s="3"/>
      <c r="O503" s="26"/>
    </row>
    <row r="504" spans="1:15" x14ac:dyDescent="0.15">
      <c r="A504" s="8">
        <f t="shared" ref="A504:A509" si="67">+A765</f>
        <v>155</v>
      </c>
      <c r="B504" s="8" t="s">
        <v>187</v>
      </c>
      <c r="C504" s="26">
        <v>30</v>
      </c>
      <c r="D504" s="65">
        <f t="shared" si="63"/>
        <v>1.8150999999999999E-4</v>
      </c>
      <c r="F504" s="66">
        <f t="shared" si="66"/>
        <v>4075</v>
      </c>
      <c r="M504" s="3"/>
      <c r="O504" s="26"/>
    </row>
    <row r="505" spans="1:15" x14ac:dyDescent="0.15">
      <c r="A505" s="8">
        <f t="shared" si="67"/>
        <v>156</v>
      </c>
      <c r="B505" s="8" t="s">
        <v>228</v>
      </c>
      <c r="C505" s="26">
        <v>1.3</v>
      </c>
      <c r="D505" s="65">
        <f t="shared" si="63"/>
        <v>7.8699999999999992E-6</v>
      </c>
      <c r="F505" s="66">
        <f>ROUND($F$342*D505,0)</f>
        <v>177</v>
      </c>
      <c r="M505" s="3"/>
      <c r="O505" s="26"/>
    </row>
    <row r="506" spans="1:15" x14ac:dyDescent="0.15">
      <c r="A506" s="8">
        <f t="shared" si="67"/>
        <v>157</v>
      </c>
      <c r="B506" s="8" t="s">
        <v>165</v>
      </c>
      <c r="C506" s="26">
        <f>30.7+112</f>
        <v>142.69999999999999</v>
      </c>
      <c r="D506" s="65">
        <f t="shared" si="63"/>
        <v>8.6339000000000001E-4</v>
      </c>
      <c r="F506" s="66">
        <f t="shared" si="66"/>
        <v>19383</v>
      </c>
      <c r="M506" s="3"/>
      <c r="O506" s="26"/>
    </row>
    <row r="507" spans="1:15" x14ac:dyDescent="0.15">
      <c r="A507" s="8">
        <f t="shared" si="67"/>
        <v>158</v>
      </c>
      <c r="B507" s="8" t="s">
        <v>213</v>
      </c>
      <c r="C507" s="26">
        <v>0</v>
      </c>
      <c r="D507" s="65">
        <f t="shared" si="63"/>
        <v>0</v>
      </c>
      <c r="F507" s="66">
        <f t="shared" si="66"/>
        <v>0</v>
      </c>
      <c r="M507" s="3"/>
      <c r="O507" s="26"/>
    </row>
    <row r="508" spans="1:15" x14ac:dyDescent="0.15">
      <c r="A508" s="8">
        <f t="shared" si="67"/>
        <v>159</v>
      </c>
      <c r="B508" s="8" t="s">
        <v>214</v>
      </c>
      <c r="C508" s="26">
        <v>0</v>
      </c>
      <c r="D508" s="65">
        <f t="shared" si="63"/>
        <v>0</v>
      </c>
      <c r="F508" s="66">
        <f t="shared" si="66"/>
        <v>0</v>
      </c>
      <c r="M508" s="3"/>
      <c r="O508" s="26"/>
    </row>
    <row r="509" spans="1:15" x14ac:dyDescent="0.15">
      <c r="A509" s="8">
        <f t="shared" si="67"/>
        <v>160</v>
      </c>
      <c r="B509" s="8" t="s">
        <v>383</v>
      </c>
      <c r="C509" s="26">
        <v>0</v>
      </c>
      <c r="D509" s="65">
        <f>ROUND(C509/$C$548,8)</f>
        <v>0</v>
      </c>
      <c r="F509" s="66">
        <f>ROUND($F$342*D509,0)</f>
        <v>0</v>
      </c>
      <c r="M509" s="3"/>
      <c r="O509" s="26"/>
    </row>
    <row r="510" spans="1:15" x14ac:dyDescent="0.15">
      <c r="A510" s="8">
        <f>+A771</f>
        <v>161</v>
      </c>
      <c r="B510" s="8" t="s">
        <v>250</v>
      </c>
      <c r="C510" s="26">
        <f>225.4+1971.3</f>
        <v>2196.6999999999998</v>
      </c>
      <c r="D510" s="65">
        <f t="shared" si="63"/>
        <v>1.3290959999999999E-2</v>
      </c>
      <c r="F510" s="66">
        <f t="shared" si="66"/>
        <v>298373</v>
      </c>
      <c r="M510" s="3"/>
      <c r="O510" s="26"/>
    </row>
    <row r="511" spans="1:15" x14ac:dyDescent="0.15">
      <c r="A511" s="8">
        <f>+A777</f>
        <v>162</v>
      </c>
      <c r="B511" s="8" t="s">
        <v>112</v>
      </c>
      <c r="C511" s="26">
        <v>3</v>
      </c>
      <c r="D511" s="65">
        <f t="shared" si="63"/>
        <v>1.8150000000000001E-5</v>
      </c>
      <c r="F511" s="66">
        <f t="shared" si="66"/>
        <v>407</v>
      </c>
      <c r="M511" s="3"/>
      <c r="O511" s="26"/>
    </row>
    <row r="512" spans="1:15" x14ac:dyDescent="0.15">
      <c r="A512" s="8">
        <f>+A778</f>
        <v>163</v>
      </c>
      <c r="B512" s="8" t="s">
        <v>113</v>
      </c>
      <c r="C512" s="26">
        <v>3318.8</v>
      </c>
      <c r="D512" s="65">
        <f t="shared" si="63"/>
        <v>2.0080130000000002E-2</v>
      </c>
      <c r="F512" s="66">
        <f t="shared" si="66"/>
        <v>450785</v>
      </c>
      <c r="M512" s="3"/>
      <c r="O512" s="26"/>
    </row>
    <row r="513" spans="1:46" x14ac:dyDescent="0.15">
      <c r="A513" s="8">
        <f>+A779</f>
        <v>164</v>
      </c>
      <c r="B513" s="8" t="s">
        <v>114</v>
      </c>
      <c r="C513" s="26">
        <v>0</v>
      </c>
      <c r="D513" s="65">
        <f t="shared" si="63"/>
        <v>0</v>
      </c>
      <c r="F513" s="66">
        <f t="shared" si="66"/>
        <v>0</v>
      </c>
      <c r="M513" s="3"/>
      <c r="O513" s="26"/>
      <c r="R513" s="19"/>
    </row>
    <row r="514" spans="1:46" x14ac:dyDescent="0.15">
      <c r="A514" s="8">
        <f>+A780</f>
        <v>165</v>
      </c>
      <c r="B514" s="8" t="s">
        <v>40</v>
      </c>
      <c r="C514" s="26">
        <f>44.3+638.25</f>
        <v>682.55</v>
      </c>
      <c r="D514" s="65">
        <f t="shared" si="63"/>
        <v>4.12971E-3</v>
      </c>
      <c r="F514" s="66">
        <f t="shared" si="66"/>
        <v>92709</v>
      </c>
      <c r="H514" s="67"/>
      <c r="I514" s="67"/>
      <c r="J514" s="67"/>
      <c r="K514" s="67"/>
      <c r="L514" s="67"/>
      <c r="M514" s="3"/>
      <c r="O514" s="26"/>
      <c r="R514" s="19"/>
    </row>
    <row r="515" spans="1:46" x14ac:dyDescent="0.15">
      <c r="A515" s="8">
        <f>+A781</f>
        <v>166</v>
      </c>
      <c r="B515" s="8" t="s">
        <v>79</v>
      </c>
      <c r="C515" s="26">
        <v>16708.900000000001</v>
      </c>
      <c r="D515" s="65">
        <f t="shared" si="63"/>
        <v>0.10109585</v>
      </c>
      <c r="F515" s="66">
        <f t="shared" si="66"/>
        <v>2269532</v>
      </c>
      <c r="M515" s="3"/>
      <c r="O515" s="26"/>
      <c r="P515" s="26"/>
    </row>
    <row r="516" spans="1:46" x14ac:dyDescent="0.15">
      <c r="C516" s="26"/>
      <c r="D516" s="65"/>
      <c r="F516" s="66"/>
      <c r="M516" s="3"/>
      <c r="O516" s="26"/>
      <c r="P516" s="26"/>
    </row>
    <row r="517" spans="1:46" x14ac:dyDescent="0.15">
      <c r="A517" s="50">
        <v>1.3</v>
      </c>
      <c r="B517" s="35" t="s">
        <v>62</v>
      </c>
      <c r="L517" s="21" t="s">
        <v>61</v>
      </c>
      <c r="M517" s="44"/>
      <c r="N517" s="21"/>
      <c r="O517" s="21"/>
      <c r="P517" s="21"/>
      <c r="Q517" s="21"/>
      <c r="R517" s="21"/>
      <c r="S517" s="21"/>
      <c r="T517" s="21"/>
      <c r="U517" s="21"/>
      <c r="V517" s="21"/>
    </row>
    <row r="518" spans="1:46" x14ac:dyDescent="0.15">
      <c r="M518" s="3"/>
    </row>
    <row r="519" spans="1:46" s="63" customFormat="1" ht="42" x14ac:dyDescent="0.15">
      <c r="A519" s="19" t="s">
        <v>22</v>
      </c>
      <c r="B519" s="9" t="s">
        <v>144</v>
      </c>
      <c r="C519" s="24" t="str">
        <f>+C473</f>
        <v>SFY12 Hours of Legal Services</v>
      </c>
      <c r="D519" s="62" t="s">
        <v>136</v>
      </c>
      <c r="E519" s="9"/>
      <c r="F519" s="9" t="s">
        <v>137</v>
      </c>
      <c r="G519" s="19"/>
      <c r="H519" s="19"/>
      <c r="I519" s="19"/>
      <c r="J519" s="19"/>
      <c r="K519" s="19"/>
      <c r="L519" s="19"/>
      <c r="M519" s="57"/>
      <c r="N519" s="19"/>
      <c r="O519" s="19"/>
      <c r="P519" s="19"/>
      <c r="Q519" s="19"/>
      <c r="R519" s="19"/>
      <c r="S519" s="19"/>
      <c r="T519" s="19"/>
      <c r="U519" s="19"/>
      <c r="V519" s="19"/>
      <c r="W519" s="32"/>
      <c r="X519" s="8"/>
      <c r="Y519" s="8"/>
      <c r="Z519" s="8"/>
      <c r="AA519" s="8"/>
      <c r="AB519" s="8"/>
      <c r="AC519" s="8"/>
      <c r="AD519" s="8"/>
      <c r="AE519" s="8"/>
      <c r="AF519" s="8"/>
      <c r="AG519" s="8"/>
      <c r="AH519" s="8"/>
      <c r="AI519" s="8"/>
      <c r="AJ519" s="8"/>
      <c r="AK519" s="8"/>
      <c r="AL519" s="8"/>
      <c r="AM519" s="8"/>
      <c r="AN519" s="8"/>
      <c r="AO519" s="8"/>
      <c r="AP519" s="8"/>
      <c r="AQ519" s="8"/>
      <c r="AR519" s="8"/>
      <c r="AS519" s="8"/>
      <c r="AT519" s="8"/>
    </row>
    <row r="520" spans="1:46" x14ac:dyDescent="0.15">
      <c r="C520" s="26"/>
      <c r="D520" s="65"/>
      <c r="F520" s="66"/>
      <c r="M520" s="3"/>
      <c r="O520" s="26"/>
      <c r="P520" s="26"/>
    </row>
    <row r="521" spans="1:46" x14ac:dyDescent="0.15">
      <c r="A521" s="8">
        <f t="shared" ref="A521:A527" si="68">+A782</f>
        <v>167</v>
      </c>
      <c r="B521" s="8" t="s">
        <v>73</v>
      </c>
      <c r="C521" s="26">
        <v>247.1</v>
      </c>
      <c r="D521" s="65">
        <f t="shared" si="63"/>
        <v>1.4950600000000001E-3</v>
      </c>
      <c r="F521" s="66">
        <f t="shared" si="66"/>
        <v>33563</v>
      </c>
      <c r="M521" s="44"/>
      <c r="N521" s="21"/>
      <c r="O521" s="26"/>
      <c r="S521" s="21"/>
      <c r="T521" s="21"/>
      <c r="U521" s="21"/>
      <c r="V521" s="21"/>
    </row>
    <row r="522" spans="1:46" x14ac:dyDescent="0.15">
      <c r="A522" s="8">
        <f t="shared" si="68"/>
        <v>168</v>
      </c>
      <c r="B522" s="8" t="s">
        <v>166</v>
      </c>
      <c r="C522" s="26">
        <v>416.2</v>
      </c>
      <c r="D522" s="65">
        <f t="shared" si="63"/>
        <v>2.5181800000000001E-3</v>
      </c>
      <c r="F522" s="66">
        <f t="shared" si="66"/>
        <v>56531</v>
      </c>
      <c r="M522" s="3"/>
      <c r="O522" s="26"/>
    </row>
    <row r="523" spans="1:46" x14ac:dyDescent="0.15">
      <c r="A523" s="8">
        <f t="shared" si="68"/>
        <v>169</v>
      </c>
      <c r="B523" s="8" t="s">
        <v>215</v>
      </c>
      <c r="C523" s="26">
        <v>0</v>
      </c>
      <c r="D523" s="65">
        <f t="shared" si="63"/>
        <v>0</v>
      </c>
      <c r="F523" s="66">
        <f t="shared" si="66"/>
        <v>0</v>
      </c>
      <c r="M523" s="3"/>
      <c r="O523" s="26"/>
    </row>
    <row r="524" spans="1:46" x14ac:dyDescent="0.15">
      <c r="A524" s="8">
        <f t="shared" si="68"/>
        <v>170</v>
      </c>
      <c r="B524" s="8" t="s">
        <v>168</v>
      </c>
      <c r="C524" s="26">
        <v>8.3000000000000007</v>
      </c>
      <c r="D524" s="65">
        <f t="shared" si="63"/>
        <v>5.0219999999999997E-5</v>
      </c>
      <c r="F524" s="66">
        <f t="shared" si="66"/>
        <v>1127</v>
      </c>
      <c r="M524" s="57"/>
      <c r="N524" s="19"/>
      <c r="O524" s="26"/>
      <c r="S524" s="19"/>
      <c r="T524" s="19"/>
      <c r="U524" s="19"/>
      <c r="V524" s="19"/>
    </row>
    <row r="525" spans="1:46" x14ac:dyDescent="0.15">
      <c r="A525" s="8">
        <f t="shared" si="68"/>
        <v>171</v>
      </c>
      <c r="B525" s="8" t="s">
        <v>216</v>
      </c>
      <c r="C525" s="26">
        <v>0</v>
      </c>
      <c r="D525" s="65">
        <f t="shared" si="63"/>
        <v>0</v>
      </c>
      <c r="F525" s="66">
        <f t="shared" si="66"/>
        <v>0</v>
      </c>
      <c r="M525" s="57"/>
      <c r="N525" s="19"/>
      <c r="O525" s="26"/>
      <c r="S525" s="19"/>
      <c r="T525" s="19"/>
      <c r="U525" s="19"/>
      <c r="V525" s="19"/>
    </row>
    <row r="526" spans="1:46" x14ac:dyDescent="0.15">
      <c r="A526" s="8">
        <f t="shared" si="68"/>
        <v>172</v>
      </c>
      <c r="B526" s="8" t="s">
        <v>217</v>
      </c>
      <c r="C526" s="26">
        <v>0</v>
      </c>
      <c r="D526" s="65">
        <f t="shared" si="63"/>
        <v>0</v>
      </c>
      <c r="F526" s="66">
        <f t="shared" si="66"/>
        <v>0</v>
      </c>
      <c r="M526" s="57"/>
      <c r="N526" s="19"/>
      <c r="O526" s="26"/>
      <c r="S526" s="19"/>
      <c r="T526" s="19"/>
      <c r="U526" s="19"/>
      <c r="V526" s="19"/>
    </row>
    <row r="527" spans="1:46" x14ac:dyDescent="0.15">
      <c r="A527" s="8">
        <f t="shared" si="68"/>
        <v>173</v>
      </c>
      <c r="B527" s="8" t="s">
        <v>218</v>
      </c>
      <c r="C527" s="26">
        <v>0</v>
      </c>
      <c r="D527" s="65">
        <f t="shared" si="63"/>
        <v>0</v>
      </c>
      <c r="F527" s="66">
        <f t="shared" si="66"/>
        <v>0</v>
      </c>
      <c r="M527" s="57"/>
      <c r="N527" s="19"/>
      <c r="O527" s="26"/>
      <c r="S527" s="19"/>
      <c r="T527" s="19"/>
      <c r="U527" s="19"/>
      <c r="V527" s="19"/>
    </row>
    <row r="528" spans="1:46" x14ac:dyDescent="0.15">
      <c r="A528" s="8">
        <f t="shared" ref="A528:A534" si="69">+A789</f>
        <v>174</v>
      </c>
      <c r="B528" s="8" t="s">
        <v>115</v>
      </c>
      <c r="C528" s="26">
        <v>2992.7</v>
      </c>
      <c r="D528" s="65">
        <f t="shared" si="63"/>
        <v>1.8107089999999999E-2</v>
      </c>
      <c r="F528" s="66">
        <f t="shared" si="66"/>
        <v>406492</v>
      </c>
      <c r="M528" s="3"/>
      <c r="O528" s="26"/>
      <c r="Q528" s="67"/>
    </row>
    <row r="529" spans="1:24" x14ac:dyDescent="0.15">
      <c r="A529" s="8">
        <f t="shared" si="69"/>
        <v>175</v>
      </c>
      <c r="B529" s="8" t="s">
        <v>219</v>
      </c>
      <c r="C529" s="26">
        <v>0</v>
      </c>
      <c r="D529" s="65">
        <f t="shared" si="63"/>
        <v>0</v>
      </c>
      <c r="F529" s="66">
        <f t="shared" si="66"/>
        <v>0</v>
      </c>
      <c r="M529" s="3"/>
      <c r="O529" s="26"/>
      <c r="Q529" s="67"/>
    </row>
    <row r="530" spans="1:24" x14ac:dyDescent="0.15">
      <c r="A530" s="8">
        <f t="shared" si="69"/>
        <v>176</v>
      </c>
      <c r="B530" s="8" t="s">
        <v>116</v>
      </c>
      <c r="C530" s="26">
        <v>2854.1</v>
      </c>
      <c r="D530" s="65">
        <f t="shared" si="63"/>
        <v>1.7268499999999999E-2</v>
      </c>
      <c r="F530" s="66">
        <f t="shared" si="66"/>
        <v>387666</v>
      </c>
      <c r="M530" s="3"/>
      <c r="O530" s="26"/>
    </row>
    <row r="531" spans="1:24" x14ac:dyDescent="0.15">
      <c r="A531" s="8">
        <f t="shared" si="69"/>
        <v>177</v>
      </c>
      <c r="B531" s="8" t="s">
        <v>220</v>
      </c>
      <c r="C531" s="26">
        <v>0</v>
      </c>
      <c r="D531" s="65">
        <f t="shared" si="63"/>
        <v>0</v>
      </c>
      <c r="F531" s="66">
        <f t="shared" si="66"/>
        <v>0</v>
      </c>
      <c r="M531" s="3"/>
      <c r="O531" s="26"/>
    </row>
    <row r="532" spans="1:24" x14ac:dyDescent="0.15">
      <c r="A532" s="8">
        <f t="shared" si="69"/>
        <v>178</v>
      </c>
      <c r="B532" s="8" t="s">
        <v>117</v>
      </c>
      <c r="C532" s="26">
        <v>0</v>
      </c>
      <c r="D532" s="65">
        <f t="shared" si="63"/>
        <v>0</v>
      </c>
      <c r="F532" s="66">
        <f t="shared" si="66"/>
        <v>0</v>
      </c>
      <c r="M532" s="3"/>
      <c r="O532" s="26"/>
    </row>
    <row r="533" spans="1:24" x14ac:dyDescent="0.15">
      <c r="A533" s="8">
        <f t="shared" si="69"/>
        <v>179</v>
      </c>
      <c r="B533" s="8" t="s">
        <v>146</v>
      </c>
      <c r="C533" s="26">
        <v>79.349999999999994</v>
      </c>
      <c r="D533" s="65">
        <f t="shared" si="63"/>
        <v>4.8010000000000001E-4</v>
      </c>
      <c r="F533" s="66">
        <f t="shared" si="66"/>
        <v>10778</v>
      </c>
      <c r="M533" s="3"/>
      <c r="O533" s="26"/>
    </row>
    <row r="534" spans="1:24" x14ac:dyDescent="0.15">
      <c r="A534" s="8">
        <f t="shared" si="69"/>
        <v>180</v>
      </c>
      <c r="B534" s="8" t="s">
        <v>221</v>
      </c>
      <c r="C534" s="26">
        <v>0</v>
      </c>
      <c r="D534" s="65">
        <f t="shared" ref="D534:D546" si="70">ROUND(C534/$C$548,8)</f>
        <v>0</v>
      </c>
      <c r="F534" s="66">
        <f t="shared" si="66"/>
        <v>0</v>
      </c>
      <c r="M534" s="3"/>
      <c r="O534" s="26"/>
    </row>
    <row r="535" spans="1:24" ht="12.75" x14ac:dyDescent="0.2">
      <c r="A535" s="8">
        <f>+A796</f>
        <v>181</v>
      </c>
      <c r="B535" s="8" t="s">
        <v>147</v>
      </c>
      <c r="C535" s="26">
        <v>4788.3999999999996</v>
      </c>
      <c r="D535" s="65">
        <f t="shared" si="70"/>
        <v>2.897183E-2</v>
      </c>
      <c r="F535" s="66">
        <f t="shared" si="66"/>
        <v>650397</v>
      </c>
      <c r="M535" s="3"/>
      <c r="O535" s="26"/>
      <c r="W535" s="69"/>
      <c r="X535" s="70"/>
    </row>
    <row r="536" spans="1:24" ht="12.75" x14ac:dyDescent="0.2">
      <c r="A536" s="8">
        <f>+A797</f>
        <v>182</v>
      </c>
      <c r="B536" s="8" t="s">
        <v>118</v>
      </c>
      <c r="C536" s="26">
        <v>72</v>
      </c>
      <c r="D536" s="65">
        <f t="shared" si="70"/>
        <v>4.3563E-4</v>
      </c>
      <c r="E536" s="3"/>
      <c r="F536" s="66">
        <f t="shared" si="66"/>
        <v>9780</v>
      </c>
      <c r="M536" s="3"/>
      <c r="O536" s="26"/>
      <c r="W536" s="69"/>
      <c r="X536" s="70"/>
    </row>
    <row r="537" spans="1:24" ht="12.75" x14ac:dyDescent="0.2">
      <c r="A537" s="8">
        <f>+A798</f>
        <v>183</v>
      </c>
      <c r="B537" s="8" t="s">
        <v>21</v>
      </c>
      <c r="C537" s="26">
        <v>0</v>
      </c>
      <c r="D537" s="65">
        <f t="shared" si="70"/>
        <v>0</v>
      </c>
      <c r="E537" s="3"/>
      <c r="F537" s="66">
        <f t="shared" si="66"/>
        <v>0</v>
      </c>
      <c r="M537" s="3"/>
      <c r="O537" s="26"/>
      <c r="W537" s="69"/>
      <c r="X537" s="70"/>
    </row>
    <row r="538" spans="1:24" ht="12.75" x14ac:dyDescent="0.2">
      <c r="A538" s="8">
        <f>+A799</f>
        <v>184</v>
      </c>
      <c r="B538" s="8" t="s">
        <v>119</v>
      </c>
      <c r="C538" s="26">
        <f>0.5+436+0.5</f>
        <v>437</v>
      </c>
      <c r="D538" s="65">
        <f t="shared" si="70"/>
        <v>2.6440299999999999E-3</v>
      </c>
      <c r="E538" s="3"/>
      <c r="F538" s="66">
        <f t="shared" si="66"/>
        <v>59357</v>
      </c>
      <c r="M538" s="3"/>
      <c r="O538" s="26"/>
      <c r="W538" s="69"/>
      <c r="X538" s="70"/>
    </row>
    <row r="539" spans="1:24" x14ac:dyDescent="0.15">
      <c r="A539" s="8">
        <f t="shared" ref="A539:A544" si="71">+A800</f>
        <v>185</v>
      </c>
      <c r="B539" s="8" t="s">
        <v>252</v>
      </c>
      <c r="C539" s="26">
        <v>190.7</v>
      </c>
      <c r="D539" s="65">
        <f t="shared" si="70"/>
        <v>1.1538099999999999E-3</v>
      </c>
      <c r="E539" s="3"/>
      <c r="F539" s="66">
        <f t="shared" si="66"/>
        <v>25902</v>
      </c>
      <c r="M539" s="3"/>
      <c r="O539" s="26"/>
    </row>
    <row r="540" spans="1:24" x14ac:dyDescent="0.15">
      <c r="A540" s="8">
        <f t="shared" si="71"/>
        <v>186</v>
      </c>
      <c r="B540" s="8" t="s">
        <v>41</v>
      </c>
      <c r="C540" s="26">
        <v>11.7</v>
      </c>
      <c r="D540" s="65">
        <f t="shared" si="70"/>
        <v>7.0790000000000005E-5</v>
      </c>
      <c r="E540" s="3"/>
      <c r="F540" s="66">
        <f t="shared" si="66"/>
        <v>1589</v>
      </c>
      <c r="M540" s="3"/>
      <c r="O540" s="26"/>
    </row>
    <row r="541" spans="1:24" x14ac:dyDescent="0.15">
      <c r="A541" s="8">
        <f t="shared" si="71"/>
        <v>187</v>
      </c>
      <c r="B541" s="8" t="s">
        <v>384</v>
      </c>
      <c r="C541" s="26">
        <v>0</v>
      </c>
      <c r="D541" s="65">
        <f>ROUND(C541/$C$548,8)</f>
        <v>0</v>
      </c>
      <c r="E541" s="3"/>
      <c r="F541" s="66">
        <f>ROUND($F$342*D541,0)</f>
        <v>0</v>
      </c>
      <c r="M541" s="3"/>
      <c r="O541" s="26"/>
    </row>
    <row r="542" spans="1:24" x14ac:dyDescent="0.15">
      <c r="A542" s="8">
        <f t="shared" si="71"/>
        <v>188</v>
      </c>
      <c r="B542" s="8" t="s">
        <v>55</v>
      </c>
      <c r="C542" s="26">
        <v>28.7</v>
      </c>
      <c r="D542" s="65">
        <f t="shared" si="70"/>
        <v>1.7364999999999999E-4</v>
      </c>
      <c r="E542" s="3"/>
      <c r="F542" s="66">
        <f t="shared" si="66"/>
        <v>3898</v>
      </c>
      <c r="M542" s="44"/>
      <c r="N542" s="21"/>
      <c r="O542" s="26"/>
      <c r="S542" s="21"/>
      <c r="T542" s="21"/>
      <c r="U542" s="21"/>
      <c r="V542" s="21"/>
    </row>
    <row r="543" spans="1:24" x14ac:dyDescent="0.15">
      <c r="A543" s="8">
        <f t="shared" si="71"/>
        <v>189</v>
      </c>
      <c r="B543" s="8" t="s">
        <v>120</v>
      </c>
      <c r="C543" s="26">
        <v>33.799999999999997</v>
      </c>
      <c r="D543" s="65">
        <f t="shared" si="70"/>
        <v>2.0450000000000001E-4</v>
      </c>
      <c r="E543" s="3"/>
      <c r="F543" s="66">
        <f t="shared" si="66"/>
        <v>4591</v>
      </c>
      <c r="M543" s="3"/>
      <c r="O543" s="26"/>
    </row>
    <row r="544" spans="1:24" x14ac:dyDescent="0.15">
      <c r="A544" s="8">
        <f t="shared" si="71"/>
        <v>190</v>
      </c>
      <c r="B544" s="8" t="s">
        <v>167</v>
      </c>
      <c r="C544" s="26">
        <v>547</v>
      </c>
      <c r="D544" s="65">
        <f t="shared" si="70"/>
        <v>3.3095799999999999E-3</v>
      </c>
      <c r="E544" s="3"/>
      <c r="F544" s="66">
        <f t="shared" si="66"/>
        <v>74298</v>
      </c>
      <c r="M544" s="57"/>
      <c r="N544" s="19"/>
      <c r="O544" s="26"/>
      <c r="S544" s="19"/>
      <c r="T544" s="19"/>
      <c r="U544" s="19"/>
      <c r="V544" s="19"/>
    </row>
    <row r="545" spans="1:22" hidden="1" x14ac:dyDescent="0.15">
      <c r="C545" s="26"/>
      <c r="D545" s="65"/>
      <c r="E545" s="3"/>
      <c r="F545" s="66"/>
      <c r="G545" s="114" t="s">
        <v>396</v>
      </c>
      <c r="M545" s="57"/>
      <c r="N545" s="19"/>
      <c r="O545" s="26"/>
      <c r="S545" s="19"/>
      <c r="T545" s="19"/>
      <c r="U545" s="19"/>
      <c r="V545" s="19"/>
    </row>
    <row r="546" spans="1:22" x14ac:dyDescent="0.15">
      <c r="A546" s="8">
        <f>+A806</f>
        <v>191</v>
      </c>
      <c r="B546" s="8" t="s">
        <v>54</v>
      </c>
      <c r="C546" s="113">
        <v>2748.65</v>
      </c>
      <c r="D546" s="71">
        <f t="shared" si="70"/>
        <v>1.6630490000000001E-2</v>
      </c>
      <c r="E546" s="1"/>
      <c r="F546" s="72">
        <f>ROUND($F$342*D546,0)+0</f>
        <v>373343</v>
      </c>
      <c r="H546" s="33"/>
      <c r="M546" s="57"/>
      <c r="N546" s="19"/>
      <c r="O546" s="26"/>
      <c r="S546" s="19"/>
      <c r="T546" s="19"/>
      <c r="U546" s="19"/>
      <c r="V546" s="19"/>
    </row>
    <row r="547" spans="1:22" x14ac:dyDescent="0.15">
      <c r="C547" s="26"/>
      <c r="D547" s="65"/>
      <c r="E547" s="3"/>
      <c r="F547" s="16"/>
      <c r="M547" s="3"/>
      <c r="O547" s="26"/>
    </row>
    <row r="548" spans="1:22" ht="11.25" thickBot="1" x14ac:dyDescent="0.2">
      <c r="A548" s="35" t="s">
        <v>141</v>
      </c>
      <c r="C548" s="27">
        <f>SUM(C348:C547)</f>
        <v>165277.80000000005</v>
      </c>
      <c r="D548" s="73">
        <f>ROUND(SUM(D348:D547),0)</f>
        <v>1</v>
      </c>
      <c r="E548" s="74"/>
      <c r="F548" s="43">
        <f>SUM(F348:F547)</f>
        <v>22449305</v>
      </c>
      <c r="M548" s="3"/>
      <c r="O548" s="26"/>
    </row>
    <row r="549" spans="1:22" ht="11.25" thickTop="1" x14ac:dyDescent="0.15">
      <c r="A549" s="35"/>
      <c r="C549" s="26"/>
      <c r="D549" s="65"/>
      <c r="E549" s="75"/>
      <c r="F549" s="76"/>
      <c r="G549" s="19"/>
      <c r="H549" s="19"/>
      <c r="M549" s="3"/>
      <c r="O549" s="26"/>
    </row>
    <row r="550" spans="1:22" x14ac:dyDescent="0.15">
      <c r="A550" s="50"/>
      <c r="B550" s="35"/>
      <c r="L550" s="21"/>
      <c r="M550" s="3"/>
      <c r="O550" s="26"/>
    </row>
    <row r="551" spans="1:22" x14ac:dyDescent="0.15">
      <c r="A551" s="50">
        <v>1.4</v>
      </c>
      <c r="B551" s="35" t="s">
        <v>66</v>
      </c>
      <c r="L551" s="21" t="s">
        <v>61</v>
      </c>
      <c r="M551" s="3"/>
      <c r="O551" s="26"/>
    </row>
    <row r="552" spans="1:22" x14ac:dyDescent="0.15">
      <c r="M552" s="3"/>
      <c r="O552" s="26"/>
      <c r="R552" s="67"/>
    </row>
    <row r="553" spans="1:22" x14ac:dyDescent="0.15">
      <c r="B553" s="35" t="s">
        <v>0</v>
      </c>
      <c r="M553" s="3"/>
      <c r="O553" s="26"/>
      <c r="R553" s="67"/>
    </row>
    <row r="554" spans="1:22" x14ac:dyDescent="0.15">
      <c r="B554" s="52" t="s">
        <v>1</v>
      </c>
      <c r="F554" s="17">
        <f>+H301</f>
        <v>370529</v>
      </c>
      <c r="M554" s="3"/>
      <c r="O554" s="26"/>
      <c r="R554" s="67"/>
    </row>
    <row r="555" spans="1:22" x14ac:dyDescent="0.15">
      <c r="B555" s="52" t="s">
        <v>2</v>
      </c>
      <c r="F555" s="53">
        <f>+F317</f>
        <v>33193</v>
      </c>
      <c r="M555" s="3"/>
      <c r="O555" s="26"/>
      <c r="R555" s="67"/>
    </row>
    <row r="556" spans="1:22" x14ac:dyDescent="0.15">
      <c r="B556" s="52"/>
      <c r="F556" s="3"/>
      <c r="M556" s="3"/>
      <c r="O556" s="26"/>
      <c r="R556" s="67"/>
    </row>
    <row r="557" spans="1:22" ht="11.25" thickBot="1" x14ac:dyDescent="0.2">
      <c r="B557" s="54" t="s">
        <v>3</v>
      </c>
      <c r="F557" s="55">
        <f>SUM(F554:F556)</f>
        <v>403722</v>
      </c>
      <c r="M557" s="3"/>
      <c r="O557" s="26"/>
      <c r="R557" s="67"/>
    </row>
    <row r="558" spans="1:22" ht="11.25" thickTop="1" x14ac:dyDescent="0.15">
      <c r="M558" s="3"/>
      <c r="O558" s="26"/>
      <c r="R558" s="67"/>
    </row>
    <row r="559" spans="1:22" x14ac:dyDescent="0.15">
      <c r="B559" s="35" t="s">
        <v>4</v>
      </c>
      <c r="M559" s="3"/>
      <c r="O559" s="26"/>
      <c r="R559" s="67"/>
    </row>
    <row r="560" spans="1:22" x14ac:dyDescent="0.15">
      <c r="M560" s="3"/>
      <c r="O560" s="26"/>
      <c r="R560" s="67"/>
    </row>
    <row r="561" spans="1:23" ht="31.5" x14ac:dyDescent="0.15">
      <c r="A561" s="19" t="s">
        <v>22</v>
      </c>
      <c r="B561" s="9" t="s">
        <v>144</v>
      </c>
      <c r="C561" s="24" t="s">
        <v>138</v>
      </c>
      <c r="D561" s="62" t="s">
        <v>136</v>
      </c>
      <c r="E561" s="9"/>
      <c r="F561" s="9" t="s">
        <v>137</v>
      </c>
      <c r="M561" s="44"/>
      <c r="N561" s="21"/>
      <c r="O561" s="26"/>
      <c r="S561" s="21"/>
      <c r="T561" s="21"/>
      <c r="U561" s="21"/>
      <c r="V561" s="21"/>
    </row>
    <row r="562" spans="1:23" x14ac:dyDescent="0.15">
      <c r="C562" s="5"/>
      <c r="D562" s="77"/>
      <c r="M562" s="3"/>
      <c r="O562" s="26"/>
    </row>
    <row r="563" spans="1:23" x14ac:dyDescent="0.15">
      <c r="A563" s="8">
        <f>+A595</f>
        <v>2</v>
      </c>
      <c r="B563" s="8" t="s">
        <v>78</v>
      </c>
      <c r="C563" s="28">
        <v>13</v>
      </c>
      <c r="D563" s="78">
        <f t="shared" ref="D563:D568" si="72">ROUND(C563/$C$570,8)</f>
        <v>0.26530611999999998</v>
      </c>
      <c r="E563" s="3"/>
      <c r="F563" s="79">
        <f>ROUND(D563*$F$557,0)</f>
        <v>107110</v>
      </c>
      <c r="M563" s="57"/>
      <c r="N563" s="19"/>
      <c r="O563" s="26"/>
      <c r="S563" s="19"/>
      <c r="T563" s="19"/>
      <c r="U563" s="19"/>
      <c r="V563" s="19"/>
    </row>
    <row r="564" spans="1:23" x14ac:dyDescent="0.15">
      <c r="A564" s="8">
        <f>+A597</f>
        <v>4</v>
      </c>
      <c r="B564" s="8" t="s">
        <v>140</v>
      </c>
      <c r="C564" s="28">
        <v>8</v>
      </c>
      <c r="D564" s="78">
        <f t="shared" si="72"/>
        <v>0.16326531</v>
      </c>
      <c r="F564" s="80">
        <f>ROUND(D564*$F$557,0)</f>
        <v>65914</v>
      </c>
      <c r="M564" s="57"/>
      <c r="N564" s="19"/>
      <c r="O564" s="123" t="s">
        <v>417</v>
      </c>
      <c r="S564" s="19"/>
      <c r="T564" s="19"/>
      <c r="U564" s="19"/>
      <c r="V564" s="19"/>
    </row>
    <row r="565" spans="1:23" x14ac:dyDescent="0.15">
      <c r="A565" s="8">
        <f t="shared" ref="A565:B568" si="73">A325</f>
        <v>7</v>
      </c>
      <c r="B565" s="8" t="str">
        <f t="shared" si="73"/>
        <v>1033 AG WORKERS COMP FRAUD</v>
      </c>
      <c r="C565" s="29">
        <v>18</v>
      </c>
      <c r="D565" s="78">
        <f t="shared" si="72"/>
        <v>0.36734694000000001</v>
      </c>
      <c r="F565" s="80">
        <f>ROUND(D565*$F$557,0)+0</f>
        <v>148306</v>
      </c>
      <c r="N565" s="26"/>
      <c r="V565" s="32"/>
      <c r="W565" s="8"/>
    </row>
    <row r="566" spans="1:23" x14ac:dyDescent="0.15">
      <c r="A566" s="8">
        <f t="shared" si="73"/>
        <v>8</v>
      </c>
      <c r="B566" s="8" t="str">
        <f t="shared" si="73"/>
        <v>1036 AG CRIME PREVENT</v>
      </c>
      <c r="C566" s="29">
        <v>1</v>
      </c>
      <c r="D566" s="78">
        <f t="shared" si="72"/>
        <v>2.0408160000000002E-2</v>
      </c>
      <c r="F566" s="80">
        <f>ROUND(D566*$F$557,0)</f>
        <v>8239</v>
      </c>
      <c r="N566" s="26"/>
      <c r="V566" s="32"/>
      <c r="W566" s="8"/>
    </row>
    <row r="567" spans="1:23" x14ac:dyDescent="0.15">
      <c r="A567" s="8">
        <f t="shared" si="73"/>
        <v>9</v>
      </c>
      <c r="B567" s="8" t="str">
        <f t="shared" si="73"/>
        <v>1037 AG MEDICAID FRAUD</v>
      </c>
      <c r="C567" s="29">
        <v>9</v>
      </c>
      <c r="D567" s="78">
        <f t="shared" si="72"/>
        <v>0.18367347000000001</v>
      </c>
      <c r="F567" s="80">
        <f>ROUND(D567*$F$557,0)</f>
        <v>74153</v>
      </c>
      <c r="N567" s="16"/>
      <c r="V567" s="32"/>
      <c r="W567" s="8"/>
    </row>
    <row r="568" spans="1:23" x14ac:dyDescent="0.15">
      <c r="A568" s="8">
        <f t="shared" si="73"/>
        <v>10</v>
      </c>
      <c r="B568" s="8" t="str">
        <f t="shared" si="73"/>
        <v>1038 AG CONSUMER PROT</v>
      </c>
      <c r="C568" s="30">
        <v>0</v>
      </c>
      <c r="D568" s="71">
        <f t="shared" si="72"/>
        <v>0</v>
      </c>
      <c r="F568" s="72">
        <f>ROUND(D568*$F$557,0)</f>
        <v>0</v>
      </c>
      <c r="N568" s="16"/>
      <c r="V568" s="32"/>
      <c r="W568" s="8"/>
    </row>
    <row r="569" spans="1:23" x14ac:dyDescent="0.15">
      <c r="C569" s="28"/>
      <c r="D569" s="78"/>
      <c r="E569" s="3"/>
      <c r="F569" s="48"/>
      <c r="N569" s="16"/>
      <c r="V569" s="32"/>
      <c r="W569" s="8"/>
    </row>
    <row r="570" spans="1:23" ht="11.25" thickBot="1" x14ac:dyDescent="0.2">
      <c r="A570" s="35" t="s">
        <v>141</v>
      </c>
      <c r="C570" s="81">
        <f>SUM(C563:C569)</f>
        <v>49</v>
      </c>
      <c r="D570" s="73">
        <f>SUM(D563:D569)</f>
        <v>1</v>
      </c>
      <c r="E570" s="60"/>
      <c r="F570" s="22">
        <f>SUM(F563:F569)</f>
        <v>403722</v>
      </c>
      <c r="N570" s="16"/>
      <c r="V570" s="32"/>
      <c r="W570" s="8"/>
    </row>
    <row r="571" spans="1:23" ht="11.25" thickTop="1" x14ac:dyDescent="0.15">
      <c r="C571" s="5"/>
      <c r="D571" s="77"/>
      <c r="G571" s="19"/>
      <c r="H571" s="19"/>
      <c r="I571" s="19"/>
      <c r="J571" s="19"/>
      <c r="K571" s="19"/>
      <c r="L571" s="19"/>
      <c r="N571" s="16"/>
      <c r="V571" s="32"/>
      <c r="W571" s="8"/>
    </row>
    <row r="572" spans="1:23" x14ac:dyDescent="0.15">
      <c r="A572" s="50"/>
      <c r="B572" s="35"/>
      <c r="G572" s="19"/>
      <c r="H572" s="19"/>
      <c r="L572" s="21"/>
      <c r="N572" s="16"/>
      <c r="V572" s="32"/>
      <c r="W572" s="8"/>
    </row>
    <row r="573" spans="1:23" x14ac:dyDescent="0.15">
      <c r="A573" s="50">
        <v>1.5</v>
      </c>
      <c r="B573" s="35" t="s">
        <v>65</v>
      </c>
      <c r="G573" s="19"/>
      <c r="H573" s="19"/>
      <c r="L573" s="21" t="s">
        <v>61</v>
      </c>
      <c r="N573" s="16"/>
      <c r="V573" s="32"/>
      <c r="W573" s="8"/>
    </row>
    <row r="574" spans="1:23" x14ac:dyDescent="0.15">
      <c r="N574" s="16"/>
      <c r="V574" s="32"/>
      <c r="W574" s="8"/>
    </row>
    <row r="575" spans="1:23" x14ac:dyDescent="0.15">
      <c r="B575" s="35" t="s">
        <v>0</v>
      </c>
      <c r="M575" s="3"/>
      <c r="O575" s="26"/>
      <c r="R575" s="67"/>
    </row>
    <row r="576" spans="1:23" x14ac:dyDescent="0.15">
      <c r="B576" s="52" t="s">
        <v>1</v>
      </c>
      <c r="F576" s="17">
        <f>+J301</f>
        <v>187803</v>
      </c>
      <c r="M576" s="3"/>
      <c r="O576" s="26"/>
      <c r="R576" s="67"/>
    </row>
    <row r="577" spans="1:23" x14ac:dyDescent="0.15">
      <c r="B577" s="52" t="s">
        <v>2</v>
      </c>
      <c r="F577" s="53">
        <f>+F318</f>
        <v>16824</v>
      </c>
      <c r="M577" s="3"/>
      <c r="O577" s="26"/>
      <c r="R577" s="67"/>
    </row>
    <row r="578" spans="1:23" x14ac:dyDescent="0.15">
      <c r="B578" s="52"/>
      <c r="F578" s="3"/>
      <c r="M578" s="3"/>
      <c r="O578" s="26"/>
      <c r="R578" s="67"/>
    </row>
    <row r="579" spans="1:23" ht="11.25" thickBot="1" x14ac:dyDescent="0.2">
      <c r="B579" s="54" t="s">
        <v>3</v>
      </c>
      <c r="F579" s="55">
        <f>SUM(F576:F578)</f>
        <v>204627</v>
      </c>
      <c r="M579" s="3"/>
      <c r="O579" s="26"/>
      <c r="R579" s="67"/>
    </row>
    <row r="580" spans="1:23" ht="11.25" thickTop="1" x14ac:dyDescent="0.15">
      <c r="M580" s="3"/>
      <c r="O580" s="26"/>
      <c r="R580" s="67"/>
    </row>
    <row r="581" spans="1:23" x14ac:dyDescent="0.15">
      <c r="B581" s="35" t="s">
        <v>4</v>
      </c>
      <c r="M581" s="3"/>
      <c r="O581" s="26"/>
      <c r="R581" s="67"/>
    </row>
    <row r="582" spans="1:23" x14ac:dyDescent="0.15">
      <c r="B582" s="35"/>
      <c r="M582" s="3"/>
      <c r="O582" s="26"/>
      <c r="R582" s="67"/>
    </row>
    <row r="583" spans="1:23" ht="21" x14ac:dyDescent="0.15">
      <c r="A583" s="19" t="s">
        <v>22</v>
      </c>
      <c r="B583" s="9" t="s">
        <v>144</v>
      </c>
      <c r="C583" s="24" t="s">
        <v>139</v>
      </c>
      <c r="D583" s="62" t="s">
        <v>136</v>
      </c>
      <c r="E583" s="9"/>
      <c r="F583" s="9" t="s">
        <v>137</v>
      </c>
      <c r="N583" s="16"/>
      <c r="V583" s="32"/>
      <c r="W583" s="8"/>
    </row>
    <row r="584" spans="1:23" x14ac:dyDescent="0.15">
      <c r="A584" s="19"/>
      <c r="B584" s="9"/>
      <c r="C584" s="24"/>
      <c r="D584" s="62"/>
      <c r="E584" s="9"/>
      <c r="F584" s="9"/>
      <c r="N584" s="16"/>
      <c r="V584" s="32"/>
      <c r="W584" s="8"/>
    </row>
    <row r="585" spans="1:23" x14ac:dyDescent="0.15">
      <c r="C585" s="5"/>
      <c r="D585" s="77"/>
      <c r="N585" s="16"/>
      <c r="V585" s="32"/>
      <c r="W585" s="8"/>
    </row>
    <row r="586" spans="1:23" x14ac:dyDescent="0.15">
      <c r="A586" s="8">
        <f>A515</f>
        <v>166</v>
      </c>
      <c r="B586" s="8" t="str">
        <f>B515</f>
        <v>4660 TRANSPORTATION</v>
      </c>
      <c r="C586" s="82">
        <v>1</v>
      </c>
      <c r="D586" s="71">
        <v>1</v>
      </c>
      <c r="E586" s="3"/>
      <c r="F586" s="83">
        <f>+F579</f>
        <v>204627</v>
      </c>
      <c r="N586" s="16"/>
      <c r="V586" s="32"/>
      <c r="W586" s="8"/>
    </row>
    <row r="587" spans="1:23" x14ac:dyDescent="0.15">
      <c r="C587" s="5"/>
      <c r="D587" s="65"/>
      <c r="F587" s="17"/>
      <c r="G587" s="21"/>
      <c r="H587" s="21"/>
      <c r="I587" s="21"/>
      <c r="J587" s="21"/>
      <c r="K587" s="21"/>
      <c r="N587" s="16"/>
      <c r="V587" s="32"/>
      <c r="W587" s="8"/>
    </row>
    <row r="588" spans="1:23" ht="11.25" thickBot="1" x14ac:dyDescent="0.2">
      <c r="A588" s="35" t="s">
        <v>141</v>
      </c>
      <c r="C588" s="84">
        <f>C586</f>
        <v>1</v>
      </c>
      <c r="D588" s="73">
        <f>D586</f>
        <v>1</v>
      </c>
      <c r="E588" s="60"/>
      <c r="F588" s="22">
        <f>F586</f>
        <v>204627</v>
      </c>
      <c r="N588" s="16"/>
      <c r="V588" s="32"/>
      <c r="W588" s="8"/>
    </row>
    <row r="589" spans="1:23" ht="11.25" thickTop="1" x14ac:dyDescent="0.15">
      <c r="C589" s="5"/>
      <c r="D589" s="77"/>
      <c r="N589" s="16"/>
      <c r="V589" s="32"/>
      <c r="W589" s="8"/>
    </row>
    <row r="590" spans="1:23" x14ac:dyDescent="0.15">
      <c r="A590" s="50"/>
      <c r="B590" s="35"/>
      <c r="C590" s="85"/>
      <c r="D590" s="86"/>
      <c r="E590" s="21"/>
      <c r="F590" s="21"/>
      <c r="L590" s="21"/>
      <c r="N590" s="16"/>
      <c r="V590" s="32"/>
      <c r="W590" s="8"/>
    </row>
    <row r="591" spans="1:23" x14ac:dyDescent="0.15">
      <c r="A591" s="50">
        <v>1.6</v>
      </c>
      <c r="B591" s="35" t="s">
        <v>24</v>
      </c>
      <c r="C591" s="85"/>
      <c r="D591" s="86"/>
      <c r="E591" s="21"/>
      <c r="F591" s="21"/>
      <c r="L591" s="21" t="s">
        <v>61</v>
      </c>
      <c r="N591" s="16"/>
      <c r="V591" s="32"/>
      <c r="W591" s="8"/>
    </row>
    <row r="592" spans="1:23" x14ac:dyDescent="0.15">
      <c r="N592" s="16"/>
      <c r="V592" s="32"/>
      <c r="W592" s="8"/>
    </row>
    <row r="593" spans="1:23" ht="31.5" x14ac:dyDescent="0.15">
      <c r="A593" s="9" t="s">
        <v>272</v>
      </c>
      <c r="B593" s="9" t="s">
        <v>144</v>
      </c>
      <c r="C593" s="9" t="s">
        <v>125</v>
      </c>
      <c r="D593" s="9" t="s">
        <v>126</v>
      </c>
      <c r="E593" s="96" t="s">
        <v>273</v>
      </c>
      <c r="F593" s="9" t="s">
        <v>227</v>
      </c>
      <c r="G593" s="9" t="s">
        <v>127</v>
      </c>
      <c r="H593" s="9" t="s">
        <v>389</v>
      </c>
      <c r="I593" s="9" t="s">
        <v>390</v>
      </c>
      <c r="J593" s="9" t="s">
        <v>391</v>
      </c>
      <c r="K593" s="95" t="s">
        <v>271</v>
      </c>
      <c r="L593" s="3"/>
      <c r="N593" s="16"/>
      <c r="V593" s="32"/>
      <c r="W593" s="8"/>
    </row>
    <row r="594" spans="1:23" x14ac:dyDescent="0.15">
      <c r="A594" s="19"/>
      <c r="B594" s="64"/>
      <c r="C594" s="19"/>
      <c r="D594" s="19"/>
      <c r="E594" s="19"/>
      <c r="F594" s="19"/>
      <c r="G594" s="19"/>
      <c r="H594" s="19"/>
      <c r="J594" s="19"/>
      <c r="K594" s="19"/>
      <c r="L594" s="3"/>
      <c r="N594" s="16"/>
      <c r="V594" s="32"/>
      <c r="W594" s="8"/>
    </row>
    <row r="595" spans="1:23" x14ac:dyDescent="0.15">
      <c r="A595" s="8">
        <v>2</v>
      </c>
      <c r="B595" s="8" t="s">
        <v>78</v>
      </c>
      <c r="C595" s="11">
        <f>+F319</f>
        <v>118711</v>
      </c>
      <c r="D595" s="17" t="s">
        <v>63</v>
      </c>
      <c r="E595" s="17"/>
      <c r="F595" s="17">
        <f>+F563</f>
        <v>107110</v>
      </c>
      <c r="G595" s="17" t="s">
        <v>63</v>
      </c>
      <c r="H595" s="11">
        <f>SUM(C595:G595)</f>
        <v>225821</v>
      </c>
      <c r="I595" s="11">
        <v>-17588</v>
      </c>
      <c r="J595" s="16">
        <f>H595+I595</f>
        <v>208233</v>
      </c>
      <c r="K595" s="32">
        <v>30</v>
      </c>
      <c r="L595" s="3"/>
      <c r="N595" s="16"/>
      <c r="V595" s="32"/>
      <c r="W595" s="8"/>
    </row>
    <row r="596" spans="1:23" x14ac:dyDescent="0.15">
      <c r="A596" s="8">
        <v>3</v>
      </c>
      <c r="B596" s="8" t="s">
        <v>58</v>
      </c>
      <c r="C596" s="87">
        <f>+F320</f>
        <v>17263</v>
      </c>
      <c r="D596" s="16"/>
      <c r="E596" s="16"/>
      <c r="F596" s="16"/>
      <c r="G596" s="16"/>
      <c r="H596" s="87">
        <f t="shared" ref="H596:H666" si="74">SUM(C596:G596)</f>
        <v>17263</v>
      </c>
      <c r="I596" s="16">
        <v>968</v>
      </c>
      <c r="J596" s="16">
        <f t="shared" ref="J596:J607" si="75">H596+I596</f>
        <v>18231</v>
      </c>
      <c r="K596" s="32">
        <v>30</v>
      </c>
      <c r="L596" s="3"/>
      <c r="N596" s="16"/>
      <c r="V596" s="32"/>
      <c r="W596" s="8"/>
    </row>
    <row r="597" spans="1:23" x14ac:dyDescent="0.15">
      <c r="A597" s="8">
        <v>4</v>
      </c>
      <c r="B597" s="8" t="s">
        <v>140</v>
      </c>
      <c r="C597" s="87">
        <f>+F321</f>
        <v>139486</v>
      </c>
      <c r="D597" s="16"/>
      <c r="E597" s="16"/>
      <c r="F597" s="16">
        <f>F564</f>
        <v>65914</v>
      </c>
      <c r="G597" s="16"/>
      <c r="H597" s="87">
        <f t="shared" si="74"/>
        <v>205400</v>
      </c>
      <c r="I597" s="16">
        <v>131691</v>
      </c>
      <c r="J597" s="16">
        <f t="shared" si="75"/>
        <v>337091</v>
      </c>
      <c r="K597" s="32">
        <v>30</v>
      </c>
      <c r="L597" s="3"/>
      <c r="N597" s="16"/>
      <c r="V597" s="32"/>
      <c r="W597" s="8"/>
    </row>
    <row r="598" spans="1:23" x14ac:dyDescent="0.15">
      <c r="A598" s="8">
        <v>5</v>
      </c>
      <c r="B598" s="8" t="s">
        <v>179</v>
      </c>
      <c r="C598" s="87">
        <f t="shared" ref="C598:C607" si="76">+F323</f>
        <v>14742</v>
      </c>
      <c r="D598" s="16"/>
      <c r="E598" s="16"/>
      <c r="F598" s="16"/>
      <c r="G598" s="16"/>
      <c r="H598" s="87">
        <f t="shared" si="74"/>
        <v>14742</v>
      </c>
      <c r="I598" s="16">
        <v>-2095</v>
      </c>
      <c r="J598" s="16">
        <f t="shared" si="75"/>
        <v>12647</v>
      </c>
      <c r="K598" s="32">
        <v>30</v>
      </c>
      <c r="L598" s="3"/>
      <c r="N598" s="16"/>
      <c r="V598" s="32"/>
      <c r="W598" s="8"/>
    </row>
    <row r="599" spans="1:23" x14ac:dyDescent="0.15">
      <c r="A599" s="8">
        <v>6</v>
      </c>
      <c r="B599" s="8" t="str">
        <f>B324</f>
        <v>1031 PUBLIC WORKS BOARD</v>
      </c>
      <c r="C599" s="87">
        <f t="shared" si="76"/>
        <v>0</v>
      </c>
      <c r="D599" s="16"/>
      <c r="E599" s="16"/>
      <c r="F599" s="16"/>
      <c r="G599" s="16"/>
      <c r="H599" s="87">
        <f t="shared" si="74"/>
        <v>0</v>
      </c>
      <c r="I599" s="16">
        <v>-1786</v>
      </c>
      <c r="J599" s="16">
        <f t="shared" si="75"/>
        <v>-1786</v>
      </c>
      <c r="K599" s="32">
        <v>30</v>
      </c>
      <c r="L599" s="3"/>
      <c r="N599" s="16"/>
      <c r="V599" s="32"/>
      <c r="W599" s="8"/>
    </row>
    <row r="600" spans="1:23" x14ac:dyDescent="0.15">
      <c r="A600" s="8">
        <v>7</v>
      </c>
      <c r="B600" s="8" t="str">
        <f t="shared" ref="B600:B607" si="77">B325</f>
        <v>1033 AG WORKERS COMP FRAUD</v>
      </c>
      <c r="C600" s="87">
        <f t="shared" si="76"/>
        <v>313980</v>
      </c>
      <c r="D600" s="16"/>
      <c r="E600" s="16"/>
      <c r="F600" s="16">
        <f>F565</f>
        <v>148306</v>
      </c>
      <c r="G600" s="16"/>
      <c r="H600" s="87">
        <f t="shared" si="74"/>
        <v>462286</v>
      </c>
      <c r="I600" s="16">
        <v>-115304</v>
      </c>
      <c r="J600" s="16">
        <f t="shared" si="75"/>
        <v>346982</v>
      </c>
      <c r="K600" s="32">
        <v>30</v>
      </c>
      <c r="L600" s="3"/>
      <c r="N600" s="16"/>
      <c r="V600" s="32"/>
      <c r="W600" s="8"/>
    </row>
    <row r="601" spans="1:23" x14ac:dyDescent="0.15">
      <c r="A601" s="8">
        <v>8</v>
      </c>
      <c r="B601" s="8" t="str">
        <f t="shared" si="77"/>
        <v>1036 AG CRIME PREVENT</v>
      </c>
      <c r="C601" s="87">
        <f t="shared" si="76"/>
        <v>27141</v>
      </c>
      <c r="D601" s="16"/>
      <c r="E601" s="16"/>
      <c r="F601" s="16">
        <f>F566</f>
        <v>8239</v>
      </c>
      <c r="G601" s="16"/>
      <c r="H601" s="87">
        <f t="shared" si="74"/>
        <v>35380</v>
      </c>
      <c r="I601" s="16">
        <v>-8987</v>
      </c>
      <c r="J601" s="16">
        <f t="shared" si="75"/>
        <v>26393</v>
      </c>
      <c r="K601" s="32">
        <v>30</v>
      </c>
      <c r="L601" s="3"/>
      <c r="N601" s="16"/>
      <c r="V601" s="32"/>
      <c r="W601" s="8"/>
    </row>
    <row r="602" spans="1:23" x14ac:dyDescent="0.15">
      <c r="A602" s="8">
        <v>9</v>
      </c>
      <c r="B602" s="8" t="str">
        <f t="shared" si="77"/>
        <v>1037 AG MEDICAID FRAUD</v>
      </c>
      <c r="C602" s="87">
        <f t="shared" si="76"/>
        <v>176680</v>
      </c>
      <c r="D602" s="16"/>
      <c r="E602" s="16"/>
      <c r="F602" s="16">
        <f>F567</f>
        <v>74153</v>
      </c>
      <c r="G602" s="16"/>
      <c r="H602" s="87">
        <f t="shared" si="74"/>
        <v>250833</v>
      </c>
      <c r="I602" s="16">
        <v>-68824</v>
      </c>
      <c r="J602" s="16">
        <f t="shared" si="75"/>
        <v>182009</v>
      </c>
      <c r="K602" s="32">
        <v>30</v>
      </c>
      <c r="L602" s="3"/>
      <c r="N602" s="16"/>
      <c r="V602" s="32"/>
      <c r="W602" s="8"/>
    </row>
    <row r="603" spans="1:23" x14ac:dyDescent="0.15">
      <c r="A603" s="8">
        <v>10</v>
      </c>
      <c r="B603" s="8" t="str">
        <f t="shared" si="77"/>
        <v>1038 AG CONSUMER PROT</v>
      </c>
      <c r="C603" s="87">
        <f t="shared" si="76"/>
        <v>262346</v>
      </c>
      <c r="D603" s="16"/>
      <c r="E603" s="16"/>
      <c r="F603" s="16">
        <f>F568</f>
        <v>0</v>
      </c>
      <c r="G603" s="16"/>
      <c r="H603" s="87">
        <f t="shared" si="74"/>
        <v>262346</v>
      </c>
      <c r="I603" s="16">
        <v>-65159</v>
      </c>
      <c r="J603" s="16">
        <f t="shared" si="75"/>
        <v>197187</v>
      </c>
      <c r="K603" s="32">
        <v>30</v>
      </c>
      <c r="L603" s="3"/>
      <c r="N603" s="16"/>
      <c r="V603" s="32"/>
      <c r="W603" s="8"/>
    </row>
    <row r="604" spans="1:23" x14ac:dyDescent="0.15">
      <c r="A604" s="8">
        <v>11</v>
      </c>
      <c r="B604" s="8" t="str">
        <f t="shared" si="77"/>
        <v>1041 PROS ATTORNEY</v>
      </c>
      <c r="C604" s="87">
        <f t="shared" si="76"/>
        <v>12186</v>
      </c>
      <c r="D604" s="16"/>
      <c r="E604" s="16"/>
      <c r="F604" s="16"/>
      <c r="G604" s="16"/>
      <c r="H604" s="87">
        <f t="shared" si="74"/>
        <v>12186</v>
      </c>
      <c r="I604" s="16">
        <v>-1482</v>
      </c>
      <c r="J604" s="16">
        <f t="shared" si="75"/>
        <v>10704</v>
      </c>
      <c r="K604" s="32">
        <v>30</v>
      </c>
      <c r="L604" s="3"/>
      <c r="N604" s="16"/>
      <c r="V604" s="32"/>
      <c r="W604" s="8"/>
    </row>
    <row r="605" spans="1:23" x14ac:dyDescent="0.15">
      <c r="A605" s="8">
        <v>12</v>
      </c>
      <c r="B605" s="8" t="str">
        <f t="shared" si="77"/>
        <v>1042 AG VICTIMS DOM VIOL</v>
      </c>
      <c r="C605" s="87">
        <f t="shared" si="76"/>
        <v>7781</v>
      </c>
      <c r="D605" s="16"/>
      <c r="E605" s="16"/>
      <c r="F605" s="16"/>
      <c r="G605" s="16"/>
      <c r="H605" s="87">
        <f t="shared" si="74"/>
        <v>7781</v>
      </c>
      <c r="I605" s="16">
        <v>-909</v>
      </c>
      <c r="J605" s="16">
        <f t="shared" si="75"/>
        <v>6872</v>
      </c>
      <c r="K605" s="32">
        <v>30</v>
      </c>
      <c r="L605" s="3"/>
      <c r="N605" s="16"/>
      <c r="V605" s="32"/>
      <c r="W605" s="8"/>
    </row>
    <row r="606" spans="1:23" x14ac:dyDescent="0.15">
      <c r="A606" s="8">
        <v>13</v>
      </c>
      <c r="B606" s="8" t="str">
        <f t="shared" si="77"/>
        <v>1348 AG TORT CLAIMS</v>
      </c>
      <c r="C606" s="87">
        <f t="shared" si="76"/>
        <v>15243</v>
      </c>
      <c r="D606" s="16"/>
      <c r="E606" s="16"/>
      <c r="F606" s="16"/>
      <c r="G606" s="16"/>
      <c r="H606" s="87">
        <f t="shared" si="74"/>
        <v>15243</v>
      </c>
      <c r="I606" s="16">
        <v>-3315</v>
      </c>
      <c r="J606" s="16">
        <f t="shared" si="75"/>
        <v>11928</v>
      </c>
      <c r="K606" s="32">
        <v>30</v>
      </c>
      <c r="L606" s="3"/>
      <c r="N606" s="16"/>
      <c r="V606" s="32"/>
      <c r="W606" s="8"/>
    </row>
    <row r="607" spans="1:23" x14ac:dyDescent="0.15">
      <c r="A607" s="120">
        <v>13.5</v>
      </c>
      <c r="B607" s="8" t="str">
        <f t="shared" si="77"/>
        <v>1045 MULTISTATE MORTGAGE SETTLEMENT</v>
      </c>
      <c r="C607" s="87">
        <f t="shared" si="76"/>
        <v>37214</v>
      </c>
      <c r="D607" s="16"/>
      <c r="E607" s="16"/>
      <c r="F607" s="16"/>
      <c r="G607" s="16"/>
      <c r="H607" s="87">
        <f t="shared" si="74"/>
        <v>37214</v>
      </c>
      <c r="I607" s="16">
        <v>0</v>
      </c>
      <c r="J607" s="16">
        <f t="shared" si="75"/>
        <v>37214</v>
      </c>
      <c r="K607" s="32">
        <v>30</v>
      </c>
      <c r="L607" s="3"/>
      <c r="N607" s="16"/>
      <c r="O607" s="114" t="s">
        <v>418</v>
      </c>
      <c r="V607" s="32"/>
      <c r="W607" s="8"/>
    </row>
    <row r="608" spans="1:23" x14ac:dyDescent="0.15">
      <c r="C608" s="16"/>
      <c r="D608" s="16"/>
      <c r="E608" s="16"/>
      <c r="F608" s="16"/>
      <c r="G608" s="16"/>
      <c r="H608" s="16"/>
      <c r="I608" s="16"/>
      <c r="J608" s="16"/>
      <c r="K608" s="32"/>
      <c r="L608" s="3"/>
      <c r="N608" s="16"/>
      <c r="V608" s="32"/>
      <c r="W608" s="8"/>
    </row>
    <row r="609" spans="1:23" x14ac:dyDescent="0.15">
      <c r="A609" s="8">
        <v>14</v>
      </c>
      <c r="B609" s="8" t="str">
        <f t="shared" ref="B609:B615" si="78">B348</f>
        <v>1000 GOVERNOR</v>
      </c>
      <c r="C609" s="16"/>
      <c r="D609" s="16">
        <f t="shared" ref="D609:D634" si="79">IF($B609=$B348,$F348)</f>
        <v>42256</v>
      </c>
      <c r="E609" s="16"/>
      <c r="F609" s="16"/>
      <c r="G609" s="16"/>
      <c r="H609" s="87">
        <f t="shared" si="74"/>
        <v>42256</v>
      </c>
      <c r="I609" s="16">
        <v>-57277</v>
      </c>
      <c r="J609" s="16">
        <f t="shared" ref="J609:J634" si="80">H609+I609</f>
        <v>-15021</v>
      </c>
      <c r="K609" s="32">
        <v>10</v>
      </c>
      <c r="L609" s="3"/>
      <c r="N609" s="16"/>
      <c r="V609" s="32"/>
      <c r="W609" s="8"/>
    </row>
    <row r="610" spans="1:23" x14ac:dyDescent="0.15">
      <c r="A610" s="8">
        <v>15</v>
      </c>
      <c r="B610" s="8" t="str">
        <f t="shared" si="78"/>
        <v>1003 CONS HEALTH</v>
      </c>
      <c r="C610" s="16"/>
      <c r="D610" s="16">
        <f t="shared" si="79"/>
        <v>543</v>
      </c>
      <c r="E610" s="16"/>
      <c r="F610" s="16"/>
      <c r="G610" s="16"/>
      <c r="H610" s="87">
        <f t="shared" si="74"/>
        <v>543</v>
      </c>
      <c r="I610" s="16">
        <v>-4553</v>
      </c>
      <c r="J610" s="16">
        <f t="shared" si="80"/>
        <v>-4010</v>
      </c>
      <c r="K610" s="32">
        <v>10</v>
      </c>
      <c r="L610" s="3"/>
      <c r="N610" s="16"/>
      <c r="V610" s="32"/>
      <c r="W610" s="8"/>
    </row>
    <row r="611" spans="1:23" x14ac:dyDescent="0.15">
      <c r="A611" s="8">
        <v>16</v>
      </c>
      <c r="B611" s="8" t="str">
        <f t="shared" si="78"/>
        <v>1005 AGENCY FOR NUCLEAR</v>
      </c>
      <c r="C611" s="16"/>
      <c r="D611" s="16">
        <f t="shared" si="79"/>
        <v>161404</v>
      </c>
      <c r="E611" s="16"/>
      <c r="F611" s="16"/>
      <c r="G611" s="16"/>
      <c r="H611" s="87">
        <f t="shared" si="74"/>
        <v>161404</v>
      </c>
      <c r="I611" s="16">
        <v>-82222</v>
      </c>
      <c r="J611" s="16">
        <f t="shared" si="80"/>
        <v>79182</v>
      </c>
      <c r="K611" s="32">
        <v>12</v>
      </c>
      <c r="L611" s="3"/>
      <c r="N611" s="16"/>
      <c r="V611" s="32"/>
      <c r="W611" s="8"/>
    </row>
    <row r="612" spans="1:23" x14ac:dyDescent="0.15">
      <c r="A612" s="8">
        <v>17</v>
      </c>
      <c r="B612" s="8" t="str">
        <f t="shared" si="78"/>
        <v>1013 ATTNY INJRD WRKRS</v>
      </c>
      <c r="C612" s="16"/>
      <c r="D612" s="16">
        <f t="shared" si="79"/>
        <v>6262</v>
      </c>
      <c r="E612" s="16"/>
      <c r="F612" s="16"/>
      <c r="G612" s="16"/>
      <c r="H612" s="87">
        <f t="shared" si="74"/>
        <v>6262</v>
      </c>
      <c r="I612" s="16">
        <v>2118</v>
      </c>
      <c r="J612" s="16">
        <f t="shared" si="80"/>
        <v>8380</v>
      </c>
      <c r="K612" s="32">
        <v>753</v>
      </c>
      <c r="L612" s="3"/>
      <c r="N612" s="16"/>
      <c r="V612" s="32"/>
      <c r="W612" s="8"/>
    </row>
    <row r="613" spans="1:23" x14ac:dyDescent="0.15">
      <c r="A613" s="8">
        <v>18</v>
      </c>
      <c r="B613" s="8" t="str">
        <f t="shared" si="78"/>
        <v>1015 ADM HEARINGS &amp; APPEALS</v>
      </c>
      <c r="C613" s="16"/>
      <c r="D613" s="16">
        <f t="shared" si="79"/>
        <v>3219</v>
      </c>
      <c r="E613" s="16"/>
      <c r="F613" s="16"/>
      <c r="G613" s="16"/>
      <c r="H613" s="87">
        <f t="shared" si="74"/>
        <v>3219</v>
      </c>
      <c r="I613" s="16">
        <v>2985</v>
      </c>
      <c r="J613" s="16">
        <f t="shared" si="80"/>
        <v>6204</v>
      </c>
      <c r="K613" s="32">
        <v>89</v>
      </c>
      <c r="L613" s="3"/>
      <c r="V613" s="32"/>
      <c r="W613" s="8"/>
    </row>
    <row r="614" spans="1:23" x14ac:dyDescent="0.15">
      <c r="A614" s="8">
        <v>19</v>
      </c>
      <c r="B614" s="8" t="str">
        <f t="shared" si="78"/>
        <v>1017 ADM DEFERRED COMP</v>
      </c>
      <c r="C614" s="16"/>
      <c r="D614" s="16">
        <f t="shared" si="79"/>
        <v>38344</v>
      </c>
      <c r="E614" s="16"/>
      <c r="F614" s="16"/>
      <c r="G614" s="16"/>
      <c r="H614" s="87">
        <f t="shared" si="74"/>
        <v>38344</v>
      </c>
      <c r="I614" s="16">
        <v>14034</v>
      </c>
      <c r="J614" s="16">
        <f t="shared" si="80"/>
        <v>52378</v>
      </c>
      <c r="K614" s="32">
        <v>80</v>
      </c>
      <c r="L614" s="3"/>
      <c r="M614" s="67"/>
      <c r="N614" s="16"/>
      <c r="S614" s="67"/>
      <c r="T614" s="67"/>
      <c r="U614" s="67"/>
      <c r="V614" s="32"/>
      <c r="W614" s="8"/>
    </row>
    <row r="615" spans="1:23" x14ac:dyDescent="0.15">
      <c r="A615" s="8">
        <v>20</v>
      </c>
      <c r="B615" s="8" t="str">
        <f t="shared" si="78"/>
        <v>1020 LT GOVERNOR</v>
      </c>
      <c r="C615" s="16"/>
      <c r="D615" s="16">
        <f t="shared" si="79"/>
        <v>0</v>
      </c>
      <c r="E615" s="16"/>
      <c r="F615" s="16"/>
      <c r="G615" s="16"/>
      <c r="H615" s="87">
        <f t="shared" si="74"/>
        <v>0</v>
      </c>
      <c r="I615" s="16">
        <v>-47</v>
      </c>
      <c r="J615" s="16">
        <f t="shared" si="80"/>
        <v>-47</v>
      </c>
      <c r="K615" s="32">
        <v>20</v>
      </c>
      <c r="L615" s="3"/>
      <c r="M615" s="67"/>
      <c r="N615" s="16"/>
      <c r="S615" s="67"/>
      <c r="T615" s="67"/>
      <c r="U615" s="67"/>
      <c r="V615" s="32"/>
      <c r="W615" s="8"/>
    </row>
    <row r="616" spans="1:23" x14ac:dyDescent="0.15">
      <c r="A616" s="8">
        <v>21</v>
      </c>
      <c r="B616" s="8" t="str">
        <f>B355</f>
        <v>1050 SEC'Y STATE</v>
      </c>
      <c r="C616" s="16"/>
      <c r="D616" s="16">
        <f t="shared" si="79"/>
        <v>232564</v>
      </c>
      <c r="E616" s="16"/>
      <c r="F616" s="16"/>
      <c r="G616" s="16"/>
      <c r="H616" s="87">
        <f t="shared" si="74"/>
        <v>232564</v>
      </c>
      <c r="I616" s="16">
        <v>-33095</v>
      </c>
      <c r="J616" s="16">
        <f t="shared" si="80"/>
        <v>199469</v>
      </c>
      <c r="K616" s="32">
        <v>40</v>
      </c>
      <c r="L616" s="3"/>
      <c r="N616" s="16"/>
      <c r="V616" s="32"/>
      <c r="W616" s="8"/>
    </row>
    <row r="617" spans="1:23" x14ac:dyDescent="0.15">
      <c r="A617" s="8">
        <v>22</v>
      </c>
      <c r="B617" s="8" t="str">
        <f>B356</f>
        <v>1052 PUBLIC RECORDS</v>
      </c>
      <c r="C617" s="16"/>
      <c r="D617" s="16">
        <f t="shared" si="79"/>
        <v>42025</v>
      </c>
      <c r="E617" s="16"/>
      <c r="F617" s="16"/>
      <c r="G617" s="16"/>
      <c r="H617" s="87">
        <f t="shared" si="74"/>
        <v>42025</v>
      </c>
      <c r="I617" s="16">
        <v>14942</v>
      </c>
      <c r="J617" s="16">
        <f t="shared" si="80"/>
        <v>56967</v>
      </c>
      <c r="K617" s="32">
        <v>332</v>
      </c>
      <c r="L617" s="3"/>
      <c r="N617" s="16"/>
      <c r="V617" s="32"/>
      <c r="W617" s="8"/>
    </row>
    <row r="618" spans="1:23" x14ac:dyDescent="0.15">
      <c r="A618" s="8">
        <v>23</v>
      </c>
      <c r="B618" s="8" t="str">
        <f>B357</f>
        <v>1080 TREASURY</v>
      </c>
      <c r="C618" s="16"/>
      <c r="D618" s="16">
        <f t="shared" si="79"/>
        <v>117586</v>
      </c>
      <c r="E618" s="16"/>
      <c r="F618" s="16"/>
      <c r="G618" s="16"/>
      <c r="H618" s="87">
        <f t="shared" si="74"/>
        <v>117586</v>
      </c>
      <c r="I618" s="16">
        <v>31524</v>
      </c>
      <c r="J618" s="16">
        <f t="shared" si="80"/>
        <v>149110</v>
      </c>
      <c r="K618" s="32">
        <v>50</v>
      </c>
      <c r="L618" s="3"/>
      <c r="N618" s="16"/>
      <c r="V618" s="32"/>
      <c r="W618" s="8"/>
    </row>
    <row r="619" spans="1:23" x14ac:dyDescent="0.15">
      <c r="A619" s="8">
        <v>24</v>
      </c>
      <c r="B619" s="8" t="str">
        <f t="shared" ref="B619:B634" si="81">B358</f>
        <v>1081 TREASURER HIGHER ED TUIT</v>
      </c>
      <c r="C619" s="16"/>
      <c r="D619" s="16">
        <f t="shared" si="79"/>
        <v>0</v>
      </c>
      <c r="E619" s="16"/>
      <c r="F619" s="16"/>
      <c r="G619" s="16"/>
      <c r="H619" s="87">
        <f t="shared" si="74"/>
        <v>0</v>
      </c>
      <c r="I619" s="16">
        <v>0</v>
      </c>
      <c r="J619" s="16">
        <f t="shared" si="80"/>
        <v>0</v>
      </c>
      <c r="K619" s="32">
        <v>52</v>
      </c>
      <c r="L619" s="3"/>
      <c r="V619" s="32"/>
      <c r="W619" s="8"/>
    </row>
    <row r="620" spans="1:23" x14ac:dyDescent="0.15">
      <c r="A620" s="8">
        <v>25</v>
      </c>
      <c r="B620" s="8" t="str">
        <f t="shared" si="81"/>
        <v>1088 MILLENNIUM SCHOLARSHP</v>
      </c>
      <c r="C620" s="16"/>
      <c r="D620" s="16">
        <f t="shared" si="79"/>
        <v>0</v>
      </c>
      <c r="E620" s="16"/>
      <c r="F620" s="16"/>
      <c r="G620" s="16"/>
      <c r="H620" s="87">
        <f t="shared" si="74"/>
        <v>0</v>
      </c>
      <c r="I620" s="16">
        <v>0</v>
      </c>
      <c r="J620" s="16">
        <f t="shared" si="80"/>
        <v>0</v>
      </c>
      <c r="K620" s="32">
        <v>53</v>
      </c>
      <c r="L620" s="3"/>
      <c r="W620" s="8"/>
    </row>
    <row r="621" spans="1:23" x14ac:dyDescent="0.15">
      <c r="A621" s="8">
        <v>26</v>
      </c>
      <c r="B621" s="8" t="str">
        <f t="shared" si="81"/>
        <v>1130 CONTROLLER</v>
      </c>
      <c r="C621" s="16"/>
      <c r="D621" s="16">
        <f t="shared" si="79"/>
        <v>356758</v>
      </c>
      <c r="E621" s="16"/>
      <c r="F621" s="16"/>
      <c r="G621" s="16"/>
      <c r="H621" s="87">
        <f t="shared" si="74"/>
        <v>356758</v>
      </c>
      <c r="I621" s="16">
        <v>189328</v>
      </c>
      <c r="J621" s="16">
        <f t="shared" si="80"/>
        <v>546086</v>
      </c>
      <c r="K621" s="32">
        <v>60</v>
      </c>
      <c r="L621" s="3"/>
      <c r="M621" s="3"/>
      <c r="W621" s="8"/>
    </row>
    <row r="622" spans="1:23" x14ac:dyDescent="0.15">
      <c r="A622" s="8">
        <v>27</v>
      </c>
      <c r="B622" s="8" t="str">
        <f t="shared" si="81"/>
        <v>1338 PUBLIC EMP BENEFIT</v>
      </c>
      <c r="C622" s="16"/>
      <c r="D622" s="16">
        <f t="shared" si="79"/>
        <v>75371</v>
      </c>
      <c r="E622" s="16"/>
      <c r="F622" s="16"/>
      <c r="G622" s="16"/>
      <c r="H622" s="87">
        <f t="shared" si="74"/>
        <v>75371</v>
      </c>
      <c r="I622" s="16">
        <v>-10510</v>
      </c>
      <c r="J622" s="16">
        <f t="shared" si="80"/>
        <v>64861</v>
      </c>
      <c r="K622" s="32">
        <v>950</v>
      </c>
      <c r="L622" s="3"/>
      <c r="M622" s="3"/>
      <c r="W622" s="8"/>
    </row>
    <row r="623" spans="1:23" x14ac:dyDescent="0.15">
      <c r="A623" s="8">
        <v>28</v>
      </c>
      <c r="B623" s="8" t="str">
        <f t="shared" si="81"/>
        <v>1340 ADM BUDGET AND PLANNING DIV</v>
      </c>
      <c r="C623" s="16"/>
      <c r="D623" s="16">
        <f t="shared" si="79"/>
        <v>20157</v>
      </c>
      <c r="E623" s="16"/>
      <c r="F623" s="16"/>
      <c r="G623" s="16"/>
      <c r="H623" s="87">
        <f t="shared" si="74"/>
        <v>20157</v>
      </c>
      <c r="I623" s="16">
        <v>11929</v>
      </c>
      <c r="J623" s="16">
        <f t="shared" si="80"/>
        <v>32086</v>
      </c>
      <c r="K623" s="32">
        <v>80</v>
      </c>
      <c r="L623" s="3"/>
      <c r="M623" s="3"/>
      <c r="W623" s="8"/>
    </row>
    <row r="624" spans="1:23" x14ac:dyDescent="0.15">
      <c r="A624" s="8">
        <v>29</v>
      </c>
      <c r="B624" s="8" t="str">
        <f t="shared" si="81"/>
        <v>1342 ADM INTERNAL AUDIT</v>
      </c>
      <c r="C624" s="16"/>
      <c r="D624" s="16">
        <f t="shared" si="79"/>
        <v>7362</v>
      </c>
      <c r="E624" s="16"/>
      <c r="F624" s="16"/>
      <c r="G624" s="16"/>
      <c r="H624" s="87">
        <f t="shared" si="74"/>
        <v>7362</v>
      </c>
      <c r="I624" s="16">
        <v>-41725</v>
      </c>
      <c r="J624" s="16">
        <f t="shared" si="80"/>
        <v>-34363</v>
      </c>
      <c r="K624" s="32">
        <v>80</v>
      </c>
      <c r="L624" s="3"/>
      <c r="M624" s="3"/>
      <c r="W624" s="8"/>
    </row>
    <row r="625" spans="1:24" x14ac:dyDescent="0.15">
      <c r="A625" s="8">
        <v>30</v>
      </c>
      <c r="B625" s="8" t="str">
        <f t="shared" si="81"/>
        <v>1343 ETHICS COMM</v>
      </c>
      <c r="C625" s="16"/>
      <c r="D625" s="16">
        <f t="shared" si="79"/>
        <v>4265</v>
      </c>
      <c r="E625" s="16"/>
      <c r="F625" s="16"/>
      <c r="G625" s="16"/>
      <c r="H625" s="87">
        <f t="shared" si="74"/>
        <v>4265</v>
      </c>
      <c r="I625" s="16">
        <v>-2332</v>
      </c>
      <c r="J625" s="16">
        <f t="shared" si="80"/>
        <v>1933</v>
      </c>
      <c r="K625" s="32">
        <v>10</v>
      </c>
      <c r="L625" s="3"/>
      <c r="M625" s="19" t="s">
        <v>22</v>
      </c>
      <c r="W625" s="8"/>
      <c r="X625" s="19"/>
    </row>
    <row r="626" spans="1:24" x14ac:dyDescent="0.15">
      <c r="A626" s="8">
        <v>31</v>
      </c>
      <c r="B626" s="8" t="str">
        <f t="shared" si="81"/>
        <v>1349 ADM BLDG &amp; GRDS</v>
      </c>
      <c r="C626" s="16"/>
      <c r="D626" s="16">
        <f t="shared" si="79"/>
        <v>28673</v>
      </c>
      <c r="E626" s="16"/>
      <c r="F626" s="16"/>
      <c r="G626" s="16"/>
      <c r="H626" s="87">
        <f t="shared" si="74"/>
        <v>28673</v>
      </c>
      <c r="I626" s="16">
        <v>-76428</v>
      </c>
      <c r="J626" s="16">
        <f t="shared" si="80"/>
        <v>-47755</v>
      </c>
      <c r="K626" s="32">
        <v>82</v>
      </c>
      <c r="L626" s="3"/>
      <c r="V626" s="32"/>
      <c r="W626" s="8"/>
    </row>
    <row r="627" spans="1:24" x14ac:dyDescent="0.15">
      <c r="A627" s="8">
        <v>32</v>
      </c>
      <c r="B627" s="8" t="str">
        <f t="shared" si="81"/>
        <v>1352 RISK MANAGEMENT</v>
      </c>
      <c r="C627" s="16"/>
      <c r="D627" s="16">
        <f t="shared" si="79"/>
        <v>14887</v>
      </c>
      <c r="E627" s="16"/>
      <c r="F627" s="16"/>
      <c r="G627" s="16"/>
      <c r="H627" s="87">
        <f t="shared" si="74"/>
        <v>14887</v>
      </c>
      <c r="I627" s="16">
        <v>3658</v>
      </c>
      <c r="J627" s="16">
        <f t="shared" si="80"/>
        <v>18545</v>
      </c>
      <c r="K627" s="32">
        <v>85</v>
      </c>
      <c r="L627" s="3"/>
      <c r="N627" s="16"/>
      <c r="V627" s="32"/>
      <c r="W627" s="8"/>
    </row>
    <row r="628" spans="1:24" x14ac:dyDescent="0.15">
      <c r="A628" s="8">
        <v>33</v>
      </c>
      <c r="B628" s="8" t="str">
        <f t="shared" si="81"/>
        <v>1354 MOTOR POOL</v>
      </c>
      <c r="C628" s="16"/>
      <c r="D628" s="16">
        <f t="shared" si="79"/>
        <v>1739</v>
      </c>
      <c r="E628" s="16"/>
      <c r="F628" s="16"/>
      <c r="G628" s="16"/>
      <c r="H628" s="87">
        <f t="shared" si="74"/>
        <v>1739</v>
      </c>
      <c r="I628" s="16">
        <v>1184</v>
      </c>
      <c r="J628" s="16">
        <f t="shared" si="80"/>
        <v>2923</v>
      </c>
      <c r="K628" s="32">
        <v>84</v>
      </c>
      <c r="L628" s="3"/>
      <c r="N628" s="16"/>
      <c r="V628" s="32"/>
      <c r="W628" s="8"/>
    </row>
    <row r="629" spans="1:24" x14ac:dyDescent="0.15">
      <c r="A629" s="8">
        <v>34</v>
      </c>
      <c r="B629" s="8" t="str">
        <f t="shared" si="81"/>
        <v>1358 PURCHASING</v>
      </c>
      <c r="C629" s="16"/>
      <c r="D629" s="16">
        <f t="shared" si="79"/>
        <v>146979</v>
      </c>
      <c r="E629" s="16"/>
      <c r="F629" s="16"/>
      <c r="G629" s="16"/>
      <c r="H629" s="87">
        <f t="shared" si="74"/>
        <v>146979</v>
      </c>
      <c r="I629" s="16">
        <v>52988</v>
      </c>
      <c r="J629" s="16">
        <f t="shared" si="80"/>
        <v>199967</v>
      </c>
      <c r="K629" s="32">
        <v>83</v>
      </c>
      <c r="L629" s="3"/>
      <c r="N629" s="16"/>
      <c r="V629" s="32"/>
      <c r="W629" s="8"/>
    </row>
    <row r="630" spans="1:24" x14ac:dyDescent="0.15">
      <c r="A630" s="8">
        <v>35</v>
      </c>
      <c r="B630" s="8" t="str">
        <f t="shared" si="81"/>
        <v>1363 PERSONNEL</v>
      </c>
      <c r="C630" s="16"/>
      <c r="D630" s="16">
        <f t="shared" si="79"/>
        <v>39838</v>
      </c>
      <c r="E630" s="16"/>
      <c r="F630" s="16"/>
      <c r="G630" s="16"/>
      <c r="H630" s="87">
        <f t="shared" si="74"/>
        <v>39838</v>
      </c>
      <c r="I630" s="16">
        <v>-8433</v>
      </c>
      <c r="J630" s="16">
        <f t="shared" si="80"/>
        <v>31405</v>
      </c>
      <c r="K630" s="32">
        <v>70</v>
      </c>
      <c r="L630" s="3"/>
      <c r="N630" s="16"/>
      <c r="V630" s="32"/>
      <c r="W630" s="8"/>
    </row>
    <row r="631" spans="1:24" x14ac:dyDescent="0.15">
      <c r="A631" s="8">
        <v>36</v>
      </c>
      <c r="B631" s="8" t="str">
        <f t="shared" si="81"/>
        <v>1371 ADM ADMIN SUPPORT</v>
      </c>
      <c r="C631" s="16"/>
      <c r="D631" s="16">
        <f t="shared" si="79"/>
        <v>2295</v>
      </c>
      <c r="E631" s="16"/>
      <c r="F631" s="16"/>
      <c r="G631" s="16"/>
      <c r="H631" s="87">
        <f t="shared" si="74"/>
        <v>2295</v>
      </c>
      <c r="I631" s="16">
        <v>1568</v>
      </c>
      <c r="J631" s="16">
        <f t="shared" si="80"/>
        <v>3863</v>
      </c>
      <c r="K631" s="32">
        <v>86</v>
      </c>
      <c r="L631" s="3"/>
      <c r="N631" s="16"/>
      <c r="V631" s="32"/>
      <c r="W631" s="8"/>
    </row>
    <row r="632" spans="1:24" x14ac:dyDescent="0.15">
      <c r="A632" s="8">
        <v>37</v>
      </c>
      <c r="B632" s="8" t="str">
        <f t="shared" si="81"/>
        <v>1373 DOIT ADMIN</v>
      </c>
      <c r="C632" s="16"/>
      <c r="D632" s="16">
        <f t="shared" si="79"/>
        <v>26310</v>
      </c>
      <c r="E632" s="16"/>
      <c r="F632" s="16"/>
      <c r="G632" s="16"/>
      <c r="H632" s="87">
        <f t="shared" si="74"/>
        <v>26310</v>
      </c>
      <c r="I632" s="16">
        <v>-15686</v>
      </c>
      <c r="J632" s="16">
        <f t="shared" si="80"/>
        <v>10624</v>
      </c>
      <c r="K632" s="32">
        <v>184</v>
      </c>
      <c r="L632" s="3"/>
      <c r="N632" s="16"/>
      <c r="V632" s="32"/>
      <c r="W632" s="8"/>
    </row>
    <row r="633" spans="1:24" x14ac:dyDescent="0.15">
      <c r="A633" s="8">
        <v>38</v>
      </c>
      <c r="B633" s="8" t="str">
        <f t="shared" si="81"/>
        <v>1374 EMPL MNGMENT RELATIONS</v>
      </c>
      <c r="C633" s="16"/>
      <c r="D633" s="16">
        <f t="shared" si="79"/>
        <v>155115</v>
      </c>
      <c r="E633" s="16"/>
      <c r="F633" s="16"/>
      <c r="G633" s="16"/>
      <c r="H633" s="87">
        <f t="shared" si="74"/>
        <v>155115</v>
      </c>
      <c r="I633" s="16">
        <v>-69756</v>
      </c>
      <c r="J633" s="16">
        <f t="shared" si="80"/>
        <v>85359</v>
      </c>
      <c r="K633" s="32">
        <v>747</v>
      </c>
      <c r="L633" s="3"/>
      <c r="N633" s="16"/>
      <c r="V633" s="32"/>
      <c r="W633" s="8"/>
    </row>
    <row r="634" spans="1:24" x14ac:dyDescent="0.15">
      <c r="A634" s="8">
        <v>39</v>
      </c>
      <c r="B634" s="8" t="str">
        <f t="shared" si="81"/>
        <v>1483 ADMIN OFFICE OF THE COURTS</v>
      </c>
      <c r="D634" s="16">
        <f t="shared" si="79"/>
        <v>31037</v>
      </c>
      <c r="H634" s="87">
        <f t="shared" si="74"/>
        <v>31037</v>
      </c>
      <c r="I634" s="16">
        <v>28776</v>
      </c>
      <c r="J634" s="16">
        <f t="shared" si="80"/>
        <v>59813</v>
      </c>
      <c r="K634" s="32">
        <v>90</v>
      </c>
      <c r="L634" s="3"/>
      <c r="N634" s="16"/>
      <c r="V634" s="32"/>
      <c r="W634" s="8"/>
    </row>
    <row r="635" spans="1:24" x14ac:dyDescent="0.15">
      <c r="C635" s="16"/>
      <c r="D635" s="16"/>
      <c r="E635" s="16"/>
      <c r="F635" s="16"/>
      <c r="G635" s="16"/>
      <c r="H635" s="87"/>
      <c r="I635" s="16"/>
      <c r="J635" s="16"/>
      <c r="K635" s="32"/>
      <c r="L635" s="3"/>
      <c r="V635" s="32"/>
      <c r="W635" s="8"/>
    </row>
    <row r="636" spans="1:24" x14ac:dyDescent="0.15">
      <c r="A636" s="50">
        <v>1.6</v>
      </c>
      <c r="B636" s="35" t="s">
        <v>24</v>
      </c>
      <c r="C636" s="85"/>
      <c r="D636" s="86"/>
      <c r="E636" s="21"/>
      <c r="F636" s="21"/>
      <c r="K636" s="32"/>
      <c r="L636" s="21" t="s">
        <v>61</v>
      </c>
      <c r="O636" s="35"/>
      <c r="V636" s="32"/>
      <c r="W636" s="8"/>
    </row>
    <row r="637" spans="1:24" x14ac:dyDescent="0.15">
      <c r="K637" s="32"/>
      <c r="V637" s="32"/>
      <c r="W637" s="8"/>
    </row>
    <row r="638" spans="1:24" ht="31.5" x14ac:dyDescent="0.15">
      <c r="A638" s="9" t="s">
        <v>272</v>
      </c>
      <c r="B638" s="9" t="s">
        <v>144</v>
      </c>
      <c r="C638" s="9" t="s">
        <v>125</v>
      </c>
      <c r="D638" s="9" t="s">
        <v>126</v>
      </c>
      <c r="E638" s="19"/>
      <c r="F638" s="9" t="s">
        <v>227</v>
      </c>
      <c r="G638" s="9" t="s">
        <v>127</v>
      </c>
      <c r="H638" s="9" t="str">
        <f>+H593</f>
        <v>FY 2015 Budgeted Costs</v>
      </c>
      <c r="I638" s="9" t="str">
        <f>+I593</f>
        <v>FY 2012 Carry-Forward</v>
      </c>
      <c r="J638" s="9" t="str">
        <f>+J593</f>
        <v>FY 2015 Fixed Costs</v>
      </c>
      <c r="K638" s="9" t="str">
        <f>+K593</f>
        <v>Budget Division</v>
      </c>
      <c r="L638" s="3"/>
      <c r="O638" s="9"/>
      <c r="V638" s="32"/>
      <c r="W638" s="8"/>
    </row>
    <row r="639" spans="1:24" x14ac:dyDescent="0.15">
      <c r="C639" s="16"/>
      <c r="D639" s="16"/>
      <c r="E639" s="16"/>
      <c r="F639" s="16"/>
      <c r="G639" s="16"/>
      <c r="H639" s="87"/>
      <c r="I639" s="16"/>
      <c r="J639" s="16"/>
      <c r="K639" s="32"/>
      <c r="L639" s="3"/>
      <c r="V639" s="32"/>
      <c r="W639" s="8"/>
    </row>
    <row r="640" spans="1:24" x14ac:dyDescent="0.15">
      <c r="A640" s="8">
        <v>40</v>
      </c>
      <c r="B640" s="8" t="str">
        <f>B374</f>
        <v>1494 SUPREME COURT</v>
      </c>
      <c r="C640" s="16"/>
      <c r="D640" s="16">
        <f>IF($B640=$B374,$F374)</f>
        <v>1535</v>
      </c>
      <c r="E640" s="16"/>
      <c r="F640" s="16"/>
      <c r="G640" s="16"/>
      <c r="H640" s="87">
        <f>SUM(C640:G640)</f>
        <v>1535</v>
      </c>
      <c r="I640" s="16">
        <v>-1767</v>
      </c>
      <c r="J640" s="16">
        <f t="shared" ref="J640:J679" si="82">H640+I640</f>
        <v>-232</v>
      </c>
      <c r="K640" s="32">
        <v>90</v>
      </c>
      <c r="L640" s="3"/>
      <c r="N640" s="16"/>
      <c r="V640" s="32"/>
      <c r="W640" s="8"/>
    </row>
    <row r="641" spans="1:23" x14ac:dyDescent="0.15">
      <c r="A641" s="8">
        <v>41</v>
      </c>
      <c r="B641" s="8" t="str">
        <f>B375</f>
        <v>1526 ECON DEV COMM</v>
      </c>
      <c r="C641" s="16"/>
      <c r="D641" s="16">
        <f>IF($B641=$B375,$F375)</f>
        <v>55017</v>
      </c>
      <c r="E641" s="16"/>
      <c r="F641" s="16"/>
      <c r="G641" s="16"/>
      <c r="H641" s="87">
        <f t="shared" si="74"/>
        <v>55017</v>
      </c>
      <c r="I641" s="16">
        <v>30861</v>
      </c>
      <c r="J641" s="16">
        <f t="shared" si="82"/>
        <v>85878</v>
      </c>
      <c r="K641" s="32">
        <v>102</v>
      </c>
      <c r="L641" s="3"/>
      <c r="N641" s="16"/>
      <c r="V641" s="32"/>
      <c r="W641" s="8"/>
    </row>
    <row r="642" spans="1:23" x14ac:dyDescent="0.15">
      <c r="A642" s="8">
        <v>42</v>
      </c>
      <c r="B642" s="8" t="str">
        <f>B376</f>
        <v>1560 ADMIN PUBLIC WORK</v>
      </c>
      <c r="C642" s="16"/>
      <c r="D642" s="16">
        <f>IF($B642=$B376,$F376)</f>
        <v>236354</v>
      </c>
      <c r="E642" s="16"/>
      <c r="F642" s="16"/>
      <c r="G642" s="16"/>
      <c r="H642" s="87">
        <f t="shared" si="74"/>
        <v>236354</v>
      </c>
      <c r="I642" s="16">
        <v>-61866</v>
      </c>
      <c r="J642" s="16">
        <f t="shared" si="82"/>
        <v>174488</v>
      </c>
      <c r="K642" s="32">
        <v>88</v>
      </c>
      <c r="L642" s="3"/>
      <c r="N642" s="16"/>
      <c r="V642" s="32"/>
      <c r="W642" s="8"/>
    </row>
    <row r="643" spans="1:23" x14ac:dyDescent="0.15">
      <c r="A643" s="8">
        <v>43</v>
      </c>
      <c r="B643" s="8" t="str">
        <f>B377</f>
        <v>1562 PUBLIC WORKS INSPEC</v>
      </c>
      <c r="C643" s="16"/>
      <c r="D643" s="16">
        <f>IF($B643=$B377,$F377)</f>
        <v>0</v>
      </c>
      <c r="E643" s="16"/>
      <c r="F643" s="16"/>
      <c r="G643" s="16"/>
      <c r="H643" s="87">
        <f t="shared" si="74"/>
        <v>0</v>
      </c>
      <c r="I643" s="16">
        <v>0</v>
      </c>
      <c r="J643" s="16">
        <f t="shared" si="82"/>
        <v>0</v>
      </c>
      <c r="K643" s="32">
        <v>88</v>
      </c>
      <c r="L643" s="3"/>
      <c r="N643" s="16"/>
      <c r="V643" s="32"/>
      <c r="W643" s="8"/>
    </row>
    <row r="644" spans="1:23" x14ac:dyDescent="0.15">
      <c r="A644" s="8">
        <v>44</v>
      </c>
      <c r="B644" s="8" t="str">
        <f>B378</f>
        <v>2361 TAXATION</v>
      </c>
      <c r="C644" s="16"/>
      <c r="D644" s="16">
        <f>IF($B644=$B378,$F378)</f>
        <v>1602828</v>
      </c>
      <c r="E644" s="48"/>
      <c r="F644" s="48"/>
      <c r="G644" s="48"/>
      <c r="H644" s="87">
        <f t="shared" si="74"/>
        <v>1602828</v>
      </c>
      <c r="I644" s="16">
        <v>-318604</v>
      </c>
      <c r="J644" s="16">
        <f t="shared" si="82"/>
        <v>1284224</v>
      </c>
      <c r="K644" s="32">
        <v>130</v>
      </c>
      <c r="L644" s="3"/>
      <c r="N644" s="16"/>
      <c r="V644" s="32"/>
      <c r="W644" s="8"/>
    </row>
    <row r="645" spans="1:23" x14ac:dyDescent="0.15">
      <c r="A645" s="8">
        <v>45</v>
      </c>
      <c r="B645" s="8" t="str">
        <f t="shared" ref="B645:B674" si="83">B384</f>
        <v>2560 VETERANS AFFAIRS</v>
      </c>
      <c r="C645" s="16"/>
      <c r="D645" s="16">
        <f t="shared" ref="D645:D679" si="84">IF($B645=$B384,$F384)</f>
        <v>30045</v>
      </c>
      <c r="E645" s="48"/>
      <c r="F645" s="16"/>
      <c r="G645" s="16"/>
      <c r="H645" s="87">
        <f t="shared" si="74"/>
        <v>30045</v>
      </c>
      <c r="I645" s="16">
        <v>-24421</v>
      </c>
      <c r="J645" s="16">
        <f t="shared" si="82"/>
        <v>5624</v>
      </c>
      <c r="K645" s="32">
        <v>240</v>
      </c>
      <c r="L645" s="3"/>
      <c r="N645" s="16"/>
      <c r="V645" s="32"/>
      <c r="W645" s="8"/>
    </row>
    <row r="646" spans="1:23" x14ac:dyDescent="0.15">
      <c r="A646" s="8">
        <v>46</v>
      </c>
      <c r="B646" s="8" t="str">
        <f t="shared" si="83"/>
        <v>2580 DETR EQUAL RIGHTS</v>
      </c>
      <c r="C646" s="16"/>
      <c r="D646" s="16">
        <f t="shared" si="84"/>
        <v>152331</v>
      </c>
      <c r="E646" s="16"/>
      <c r="F646" s="16"/>
      <c r="G646" s="16"/>
      <c r="H646" s="87">
        <f t="shared" si="74"/>
        <v>152331</v>
      </c>
      <c r="I646" s="16">
        <v>-51738</v>
      </c>
      <c r="J646" s="16">
        <f t="shared" si="82"/>
        <v>100593</v>
      </c>
      <c r="K646" s="32">
        <v>908</v>
      </c>
      <c r="L646" s="3"/>
      <c r="N646" s="16"/>
      <c r="V646" s="32"/>
      <c r="W646" s="8"/>
    </row>
    <row r="647" spans="1:23" x14ac:dyDescent="0.15">
      <c r="A647" s="8">
        <v>47</v>
      </c>
      <c r="B647" s="8" t="str">
        <f t="shared" si="83"/>
        <v>2600 DHR INDIAN AFFAIRS</v>
      </c>
      <c r="C647" s="16"/>
      <c r="D647" s="16">
        <f t="shared" si="84"/>
        <v>611</v>
      </c>
      <c r="E647" s="16"/>
      <c r="F647" s="16"/>
      <c r="G647" s="16"/>
      <c r="H647" s="87">
        <f t="shared" si="74"/>
        <v>611</v>
      </c>
      <c r="I647" s="16">
        <v>-755</v>
      </c>
      <c r="J647" s="16">
        <f t="shared" si="82"/>
        <v>-144</v>
      </c>
      <c r="K647" s="32">
        <v>400</v>
      </c>
      <c r="L647" s="3"/>
      <c r="N647" s="16"/>
      <c r="V647" s="32"/>
      <c r="W647" s="8"/>
    </row>
    <row r="648" spans="1:23" x14ac:dyDescent="0.15">
      <c r="A648" s="8">
        <v>48</v>
      </c>
      <c r="B648" s="8" t="str">
        <f t="shared" si="83"/>
        <v>2615 COMM ON EDUC EXCELLENT</v>
      </c>
      <c r="C648" s="16"/>
      <c r="D648" s="16">
        <f t="shared" si="84"/>
        <v>0</v>
      </c>
      <c r="E648" s="16"/>
      <c r="F648" s="16"/>
      <c r="G648" s="16"/>
      <c r="H648" s="87">
        <f>SUM(C648:G648)</f>
        <v>0</v>
      </c>
      <c r="I648" s="16">
        <v>0</v>
      </c>
      <c r="J648" s="16">
        <f t="shared" si="82"/>
        <v>0</v>
      </c>
      <c r="K648" s="32">
        <v>300</v>
      </c>
      <c r="L648" s="3"/>
      <c r="N648" s="16"/>
      <c r="V648" s="32"/>
      <c r="W648" s="8"/>
    </row>
    <row r="649" spans="1:23" x14ac:dyDescent="0.15">
      <c r="A649" s="8">
        <v>49</v>
      </c>
      <c r="B649" s="8" t="str">
        <f t="shared" si="83"/>
        <v>2631 LEGISLATIVE COUNSEL</v>
      </c>
      <c r="C649" s="16"/>
      <c r="D649" s="16">
        <f t="shared" si="84"/>
        <v>0</v>
      </c>
      <c r="E649" s="16"/>
      <c r="F649" s="16"/>
      <c r="G649" s="16"/>
      <c r="H649" s="87">
        <f t="shared" si="74"/>
        <v>0</v>
      </c>
      <c r="I649" s="16">
        <v>0</v>
      </c>
      <c r="J649" s="16">
        <f t="shared" si="82"/>
        <v>0</v>
      </c>
      <c r="K649" s="32">
        <v>170</v>
      </c>
      <c r="L649" s="3"/>
      <c r="N649" s="16"/>
      <c r="V649" s="32"/>
      <c r="W649" s="8"/>
    </row>
    <row r="650" spans="1:23" x14ac:dyDescent="0.15">
      <c r="A650" s="8">
        <v>50</v>
      </c>
      <c r="B650" s="8" t="str">
        <f t="shared" si="83"/>
        <v>2666 POST SEC ED</v>
      </c>
      <c r="C650" s="16"/>
      <c r="D650" s="16">
        <f t="shared" si="84"/>
        <v>24014</v>
      </c>
      <c r="E650" s="16"/>
      <c r="F650" s="16"/>
      <c r="G650" s="16"/>
      <c r="H650" s="87">
        <f t="shared" si="74"/>
        <v>24014</v>
      </c>
      <c r="I650" s="16">
        <v>11887</v>
      </c>
      <c r="J650" s="16">
        <f t="shared" si="82"/>
        <v>35901</v>
      </c>
      <c r="K650" s="32">
        <v>360</v>
      </c>
      <c r="L650" s="3"/>
      <c r="N650" s="16"/>
      <c r="V650" s="32"/>
      <c r="W650" s="8"/>
    </row>
    <row r="651" spans="1:23" x14ac:dyDescent="0.15">
      <c r="A651" s="8">
        <v>51</v>
      </c>
      <c r="B651" s="8" t="str">
        <f t="shared" si="83"/>
        <v>2673 DEPT OF EDUCATION</v>
      </c>
      <c r="C651" s="16"/>
      <c r="D651" s="16">
        <f t="shared" si="84"/>
        <v>217284</v>
      </c>
      <c r="E651" s="16"/>
      <c r="F651" s="16"/>
      <c r="G651" s="16"/>
      <c r="H651" s="87">
        <f t="shared" si="74"/>
        <v>217284</v>
      </c>
      <c r="I651" s="16">
        <v>10817</v>
      </c>
      <c r="J651" s="16">
        <f t="shared" si="82"/>
        <v>228101</v>
      </c>
      <c r="K651" s="32">
        <v>300</v>
      </c>
      <c r="L651" s="3"/>
      <c r="N651" s="16"/>
      <c r="V651" s="32"/>
      <c r="W651" s="8"/>
    </row>
    <row r="652" spans="1:23" x14ac:dyDescent="0.15">
      <c r="A652" s="8">
        <v>52</v>
      </c>
      <c r="B652" s="8" t="str">
        <f t="shared" si="83"/>
        <v>2720 NDE ED SUPPORT SVCS</v>
      </c>
      <c r="C652" s="16"/>
      <c r="D652" s="16">
        <f t="shared" si="84"/>
        <v>0</v>
      </c>
      <c r="E652" s="16"/>
      <c r="F652" s="16"/>
      <c r="G652" s="16"/>
      <c r="H652" s="87">
        <f t="shared" si="74"/>
        <v>0</v>
      </c>
      <c r="I652" s="16">
        <v>0</v>
      </c>
      <c r="J652" s="16">
        <f t="shared" si="82"/>
        <v>0</v>
      </c>
      <c r="K652" s="32">
        <v>300</v>
      </c>
      <c r="L652" s="3"/>
      <c r="N652" s="16"/>
      <c r="V652" s="32"/>
      <c r="W652" s="8"/>
    </row>
    <row r="653" spans="1:23" x14ac:dyDescent="0.15">
      <c r="A653" s="8">
        <v>53</v>
      </c>
      <c r="B653" s="8" t="str">
        <f t="shared" si="83"/>
        <v>2892 CULTURAL AFF ADM</v>
      </c>
      <c r="C653" s="16"/>
      <c r="D653" s="16">
        <f t="shared" si="84"/>
        <v>1365</v>
      </c>
      <c r="E653" s="16"/>
      <c r="F653" s="16"/>
      <c r="G653" s="16"/>
      <c r="H653" s="87">
        <f t="shared" si="74"/>
        <v>1365</v>
      </c>
      <c r="I653" s="16">
        <v>-13592</v>
      </c>
      <c r="J653" s="16">
        <f t="shared" si="82"/>
        <v>-12227</v>
      </c>
      <c r="K653" s="32">
        <v>330</v>
      </c>
      <c r="L653" s="3"/>
      <c r="N653" s="16"/>
      <c r="V653" s="32"/>
      <c r="W653" s="8"/>
    </row>
    <row r="654" spans="1:23" x14ac:dyDescent="0.15">
      <c r="A654" s="8">
        <v>54</v>
      </c>
      <c r="B654" s="8" t="str">
        <f t="shared" si="83"/>
        <v>2941 DCA MUSEUM &amp; HIST ADMIN</v>
      </c>
      <c r="C654" s="16"/>
      <c r="D654" s="16">
        <f t="shared" si="84"/>
        <v>10065</v>
      </c>
      <c r="E654" s="16"/>
      <c r="F654" s="16"/>
      <c r="G654" s="16"/>
      <c r="H654" s="87">
        <f t="shared" si="74"/>
        <v>10065</v>
      </c>
      <c r="I654" s="16">
        <v>3186</v>
      </c>
      <c r="J654" s="16">
        <f t="shared" si="82"/>
        <v>13251</v>
      </c>
      <c r="K654" s="32">
        <v>331</v>
      </c>
      <c r="L654" s="3"/>
      <c r="N654" s="16"/>
      <c r="V654" s="32"/>
      <c r="W654" s="8"/>
    </row>
    <row r="655" spans="1:23" x14ac:dyDescent="0.15">
      <c r="A655" s="8">
        <v>55</v>
      </c>
      <c r="B655" s="8" t="str">
        <f t="shared" si="83"/>
        <v>2979 NV ARTS COUNCIL</v>
      </c>
      <c r="C655" s="16"/>
      <c r="D655" s="16">
        <f t="shared" si="84"/>
        <v>0</v>
      </c>
      <c r="E655" s="16"/>
      <c r="F655" s="16"/>
      <c r="G655" s="16"/>
      <c r="H655" s="87">
        <f t="shared" si="74"/>
        <v>0</v>
      </c>
      <c r="I655" s="16">
        <v>0</v>
      </c>
      <c r="J655" s="16">
        <f t="shared" si="82"/>
        <v>0</v>
      </c>
      <c r="K655" s="32">
        <v>333</v>
      </c>
      <c r="L655" s="3"/>
      <c r="N655" s="16"/>
      <c r="V655" s="32"/>
      <c r="W655" s="8"/>
    </row>
    <row r="656" spans="1:23" x14ac:dyDescent="0.15">
      <c r="A656" s="8">
        <v>56</v>
      </c>
      <c r="B656" s="8" t="str">
        <f t="shared" si="83"/>
        <v>2980 UNIV OF NEVADA, RENO</v>
      </c>
      <c r="C656" s="16"/>
      <c r="D656" s="16">
        <f t="shared" si="84"/>
        <v>0</v>
      </c>
      <c r="E656" s="16"/>
      <c r="F656" s="16"/>
      <c r="G656" s="16"/>
      <c r="H656" s="87">
        <f t="shared" si="74"/>
        <v>0</v>
      </c>
      <c r="I656" s="16">
        <v>-731</v>
      </c>
      <c r="J656" s="16">
        <f t="shared" si="82"/>
        <v>-731</v>
      </c>
      <c r="K656" s="32">
        <v>350</v>
      </c>
      <c r="L656" s="3"/>
      <c r="N656" s="16"/>
      <c r="V656" s="32"/>
      <c r="W656" s="8"/>
    </row>
    <row r="657" spans="1:24" x14ac:dyDescent="0.15">
      <c r="A657" s="8">
        <v>57</v>
      </c>
      <c r="B657" s="8" t="str">
        <f t="shared" si="83"/>
        <v>2987 UNLV</v>
      </c>
      <c r="C657" s="16"/>
      <c r="D657" s="16">
        <f t="shared" si="84"/>
        <v>0</v>
      </c>
      <c r="E657" s="16"/>
      <c r="F657" s="16"/>
      <c r="G657" s="16"/>
      <c r="H657" s="87">
        <f t="shared" si="74"/>
        <v>0</v>
      </c>
      <c r="I657" s="16">
        <v>-78</v>
      </c>
      <c r="J657" s="16">
        <f t="shared" si="82"/>
        <v>-78</v>
      </c>
      <c r="K657" s="32">
        <v>350</v>
      </c>
      <c r="L657" s="3"/>
      <c r="N657" s="16"/>
      <c r="V657" s="32"/>
      <c r="W657" s="8"/>
    </row>
    <row r="658" spans="1:24" x14ac:dyDescent="0.15">
      <c r="A658" s="8">
        <v>58</v>
      </c>
      <c r="B658" s="8" t="str">
        <f t="shared" si="83"/>
        <v>2995 WICHE</v>
      </c>
      <c r="C658" s="16"/>
      <c r="D658" s="16">
        <f t="shared" si="84"/>
        <v>9902</v>
      </c>
      <c r="E658" s="16"/>
      <c r="F658" s="16"/>
      <c r="G658" s="16"/>
      <c r="H658" s="87">
        <f t="shared" si="74"/>
        <v>9902</v>
      </c>
      <c r="I658" s="16">
        <v>3689</v>
      </c>
      <c r="J658" s="16">
        <f t="shared" si="82"/>
        <v>13591</v>
      </c>
      <c r="K658" s="32">
        <v>351</v>
      </c>
      <c r="L658" s="3"/>
      <c r="N658" s="16"/>
      <c r="V658" s="32"/>
      <c r="W658" s="8"/>
    </row>
    <row r="659" spans="1:24" x14ac:dyDescent="0.15">
      <c r="A659" s="8">
        <v>59</v>
      </c>
      <c r="B659" s="8" t="str">
        <f t="shared" si="83"/>
        <v>3012 WESTERN NEV COMM COLL</v>
      </c>
      <c r="C659" s="16"/>
      <c r="D659" s="16">
        <f t="shared" si="84"/>
        <v>0</v>
      </c>
      <c r="E659" s="16"/>
      <c r="F659" s="16"/>
      <c r="G659" s="16"/>
      <c r="H659" s="87">
        <f t="shared" si="74"/>
        <v>0</v>
      </c>
      <c r="I659" s="16">
        <v>-156</v>
      </c>
      <c r="J659" s="16">
        <f t="shared" si="82"/>
        <v>-156</v>
      </c>
      <c r="K659" s="32">
        <v>350</v>
      </c>
      <c r="L659" s="3"/>
      <c r="N659" s="16"/>
      <c r="V659" s="32"/>
      <c r="W659" s="8"/>
    </row>
    <row r="660" spans="1:24" x14ac:dyDescent="0.15">
      <c r="A660" s="8">
        <v>60</v>
      </c>
      <c r="B660" s="8" t="str">
        <f t="shared" si="83"/>
        <v>3018 TRUCKEE MEADOWS CC</v>
      </c>
      <c r="C660" s="16"/>
      <c r="D660" s="16">
        <f t="shared" si="84"/>
        <v>0</v>
      </c>
      <c r="E660" s="16"/>
      <c r="F660" s="16"/>
      <c r="G660" s="16"/>
      <c r="H660" s="87">
        <f t="shared" si="74"/>
        <v>0</v>
      </c>
      <c r="I660" s="16">
        <v>0</v>
      </c>
      <c r="J660" s="16">
        <f t="shared" si="82"/>
        <v>0</v>
      </c>
      <c r="K660" s="32">
        <v>350</v>
      </c>
      <c r="L660" s="3"/>
      <c r="N660" s="16"/>
      <c r="V660" s="32"/>
      <c r="W660" s="8"/>
    </row>
    <row r="661" spans="1:24" x14ac:dyDescent="0.15">
      <c r="A661" s="8">
        <v>61</v>
      </c>
      <c r="B661" s="8" t="str">
        <f t="shared" si="83"/>
        <v>3101 HR RADIOLOGICAL HEALTH</v>
      </c>
      <c r="C661" s="16"/>
      <c r="D661" s="16">
        <f t="shared" si="84"/>
        <v>0</v>
      </c>
      <c r="E661" s="16"/>
      <c r="F661" s="16"/>
      <c r="G661" s="16"/>
      <c r="H661" s="87">
        <f>SUM(C661:G661)</f>
        <v>0</v>
      </c>
      <c r="I661" s="16">
        <v>0</v>
      </c>
      <c r="J661" s="16">
        <f t="shared" si="82"/>
        <v>0</v>
      </c>
      <c r="K661" s="32">
        <v>406</v>
      </c>
      <c r="L661" s="3"/>
      <c r="N661" s="16"/>
      <c r="V661" s="32"/>
      <c r="W661" s="8"/>
    </row>
    <row r="662" spans="1:24" x14ac:dyDescent="0.15">
      <c r="A662" s="8">
        <v>62</v>
      </c>
      <c r="B662" s="8" t="str">
        <f t="shared" si="83"/>
        <v>3140 AGING SERVICES DIV</v>
      </c>
      <c r="C662" s="16"/>
      <c r="D662" s="16">
        <f t="shared" si="84"/>
        <v>0</v>
      </c>
      <c r="E662" s="16"/>
      <c r="F662" s="16"/>
      <c r="G662" s="16"/>
      <c r="H662" s="87">
        <f t="shared" si="74"/>
        <v>0</v>
      </c>
      <c r="I662" s="16">
        <v>-52510</v>
      </c>
      <c r="J662" s="16">
        <f t="shared" si="82"/>
        <v>-52510</v>
      </c>
      <c r="K662" s="32">
        <v>402</v>
      </c>
      <c r="L662" s="3"/>
      <c r="N662" s="16"/>
      <c r="V662" s="32"/>
      <c r="W662" s="8"/>
    </row>
    <row r="663" spans="1:24" x14ac:dyDescent="0.15">
      <c r="A663" s="8">
        <v>63</v>
      </c>
      <c r="B663" s="8" t="str">
        <f t="shared" si="83"/>
        <v>3143 HHS UNITY</v>
      </c>
      <c r="C663" s="16"/>
      <c r="D663" s="16">
        <f t="shared" si="84"/>
        <v>0</v>
      </c>
      <c r="E663" s="16"/>
      <c r="F663" s="16"/>
      <c r="G663" s="16"/>
      <c r="H663" s="87">
        <f t="shared" si="74"/>
        <v>0</v>
      </c>
      <c r="I663" s="16">
        <v>0</v>
      </c>
      <c r="J663" s="16">
        <f t="shared" si="82"/>
        <v>0</v>
      </c>
      <c r="K663" s="32">
        <v>409</v>
      </c>
      <c r="L663" s="3"/>
      <c r="V663" s="32"/>
      <c r="W663" s="8"/>
    </row>
    <row r="664" spans="1:24" x14ac:dyDescent="0.15">
      <c r="A664" s="8">
        <v>64</v>
      </c>
      <c r="B664" s="8" t="str">
        <f t="shared" si="83"/>
        <v>3145 DIV OF CHILD &amp; FAMILY SVC</v>
      </c>
      <c r="C664" s="16"/>
      <c r="D664" s="16">
        <f t="shared" si="84"/>
        <v>661549</v>
      </c>
      <c r="E664" s="16"/>
      <c r="F664" s="16"/>
      <c r="G664" s="16"/>
      <c r="H664" s="87">
        <f t="shared" si="74"/>
        <v>661549</v>
      </c>
      <c r="I664" s="16">
        <v>-235103</v>
      </c>
      <c r="J664" s="16">
        <f t="shared" si="82"/>
        <v>426446</v>
      </c>
      <c r="K664" s="32">
        <v>409</v>
      </c>
      <c r="L664" s="3"/>
      <c r="M664" s="50"/>
      <c r="N664" s="16"/>
      <c r="S664" s="115"/>
      <c r="T664" s="115"/>
      <c r="U664" s="115"/>
      <c r="V664" s="115"/>
      <c r="W664" s="115"/>
      <c r="X664" s="115"/>
    </row>
    <row r="665" spans="1:24" x14ac:dyDescent="0.15">
      <c r="A665" s="8">
        <v>65</v>
      </c>
      <c r="B665" s="8" t="str">
        <f t="shared" si="83"/>
        <v>3149 HHS CHILD CARE SERV</v>
      </c>
      <c r="C665" s="16"/>
      <c r="D665" s="16">
        <f t="shared" si="84"/>
        <v>0</v>
      </c>
      <c r="E665" s="16"/>
      <c r="F665" s="16"/>
      <c r="G665" s="16"/>
      <c r="H665" s="87">
        <f t="shared" si="74"/>
        <v>0</v>
      </c>
      <c r="I665" s="16">
        <v>0</v>
      </c>
      <c r="J665" s="16">
        <f t="shared" si="82"/>
        <v>0</v>
      </c>
      <c r="K665" s="32">
        <v>409</v>
      </c>
      <c r="L665" s="3"/>
      <c r="V665" s="88"/>
      <c r="W665" s="16"/>
    </row>
    <row r="666" spans="1:24" x14ac:dyDescent="0.15">
      <c r="A666" s="8">
        <v>66</v>
      </c>
      <c r="B666" s="8" t="str">
        <f t="shared" si="83"/>
        <v>3150 DEPT HUMAN RES ADMIN</v>
      </c>
      <c r="C666" s="16"/>
      <c r="D666" s="16">
        <f t="shared" si="84"/>
        <v>115990</v>
      </c>
      <c r="E666" s="16"/>
      <c r="F666" s="16"/>
      <c r="G666" s="16"/>
      <c r="H666" s="87">
        <f t="shared" si="74"/>
        <v>115990</v>
      </c>
      <c r="I666" s="16">
        <v>-217446</v>
      </c>
      <c r="J666" s="16">
        <f t="shared" si="82"/>
        <v>-101456</v>
      </c>
      <c r="K666" s="32">
        <v>400</v>
      </c>
      <c r="L666" s="3"/>
      <c r="M666" s="19"/>
      <c r="S666" s="9"/>
      <c r="T666" s="9"/>
      <c r="U666" s="9"/>
      <c r="V666" s="9"/>
      <c r="W666" s="9"/>
      <c r="X666" s="19"/>
    </row>
    <row r="667" spans="1:24" x14ac:dyDescent="0.15">
      <c r="A667" s="8">
        <v>67</v>
      </c>
      <c r="B667" s="8" t="str">
        <f t="shared" si="83"/>
        <v>3151 AGING SERVICES DIVISION</v>
      </c>
      <c r="C667" s="16"/>
      <c r="D667" s="16">
        <f t="shared" si="84"/>
        <v>37828</v>
      </c>
      <c r="E667" s="16"/>
      <c r="F667" s="16"/>
      <c r="G667" s="16"/>
      <c r="H667" s="87">
        <f t="shared" ref="H667:H744" si="85">SUM(C667:G667)</f>
        <v>37828</v>
      </c>
      <c r="I667" s="16">
        <v>35072</v>
      </c>
      <c r="J667" s="16">
        <f t="shared" si="82"/>
        <v>72900</v>
      </c>
      <c r="K667" s="32">
        <v>402</v>
      </c>
      <c r="L667" s="3"/>
      <c r="N667" s="9"/>
      <c r="V667" s="32"/>
      <c r="W667" s="8"/>
    </row>
    <row r="668" spans="1:24" x14ac:dyDescent="0.15">
      <c r="A668" s="8">
        <v>68</v>
      </c>
      <c r="B668" s="8" t="str">
        <f t="shared" si="83"/>
        <v>3156 GOVS COUNCIL ON REHAB</v>
      </c>
      <c r="C668" s="16"/>
      <c r="D668" s="16">
        <f t="shared" si="84"/>
        <v>0</v>
      </c>
      <c r="E668" s="16"/>
      <c r="F668" s="16"/>
      <c r="G668" s="16"/>
      <c r="H668" s="87">
        <f t="shared" si="85"/>
        <v>0</v>
      </c>
      <c r="I668" s="16">
        <v>0</v>
      </c>
      <c r="J668" s="16">
        <f t="shared" si="82"/>
        <v>0</v>
      </c>
      <c r="K668" s="32">
        <v>402</v>
      </c>
      <c r="L668" s="3"/>
      <c r="M668" s="3"/>
    </row>
    <row r="669" spans="1:24" x14ac:dyDescent="0.15">
      <c r="A669" s="8">
        <v>69</v>
      </c>
      <c r="B669" s="8" t="str">
        <f t="shared" si="83"/>
        <v>3158 MHMR DEV SERV</v>
      </c>
      <c r="C669" s="16"/>
      <c r="D669" s="16">
        <f t="shared" si="84"/>
        <v>1017234</v>
      </c>
      <c r="E669" s="16"/>
      <c r="F669" s="16"/>
      <c r="G669" s="16"/>
      <c r="H669" s="87">
        <f t="shared" si="85"/>
        <v>1017234</v>
      </c>
      <c r="I669" s="16">
        <v>21804</v>
      </c>
      <c r="J669" s="16">
        <f t="shared" si="82"/>
        <v>1039038</v>
      </c>
      <c r="K669" s="32">
        <v>403</v>
      </c>
      <c r="L669" s="3"/>
      <c r="M669" s="3"/>
    </row>
    <row r="670" spans="1:24" x14ac:dyDescent="0.15">
      <c r="A670" s="8">
        <v>70</v>
      </c>
      <c r="B670" s="8" t="str">
        <f t="shared" si="83"/>
        <v>3161 S NEV ADULT MH SVCS</v>
      </c>
      <c r="C670" s="16"/>
      <c r="D670" s="16">
        <f t="shared" si="84"/>
        <v>108132</v>
      </c>
      <c r="E670" s="16"/>
      <c r="F670" s="16"/>
      <c r="G670" s="16"/>
      <c r="H670" s="87">
        <f t="shared" si="85"/>
        <v>108132</v>
      </c>
      <c r="I670" s="16">
        <v>-29113</v>
      </c>
      <c r="J670" s="16">
        <f t="shared" si="82"/>
        <v>79019</v>
      </c>
      <c r="K670" s="32">
        <v>408</v>
      </c>
      <c r="L670" s="3"/>
      <c r="M670" s="3"/>
    </row>
    <row r="671" spans="1:24" x14ac:dyDescent="0.15">
      <c r="A671" s="8">
        <v>71</v>
      </c>
      <c r="B671" s="8" t="str">
        <f t="shared" si="83"/>
        <v>3162 N NEV ADULT MN SVCS</v>
      </c>
      <c r="C671" s="16"/>
      <c r="D671" s="16">
        <f t="shared" si="84"/>
        <v>32313</v>
      </c>
      <c r="E671" s="16"/>
      <c r="F671" s="16"/>
      <c r="G671" s="16"/>
      <c r="H671" s="87">
        <f t="shared" si="85"/>
        <v>32313</v>
      </c>
      <c r="I671" s="16">
        <v>-24246</v>
      </c>
      <c r="J671" s="16">
        <f t="shared" si="82"/>
        <v>8067</v>
      </c>
      <c r="K671" s="32">
        <v>408</v>
      </c>
      <c r="L671" s="3"/>
      <c r="M671" s="3"/>
    </row>
    <row r="672" spans="1:24" x14ac:dyDescent="0.15">
      <c r="A672" s="8">
        <v>72</v>
      </c>
      <c r="B672" s="8" t="str">
        <f t="shared" si="83"/>
        <v>3167 RURAL REGIONAL CENTER</v>
      </c>
      <c r="C672" s="16"/>
      <c r="D672" s="16">
        <f t="shared" si="84"/>
        <v>6248</v>
      </c>
      <c r="E672" s="16"/>
      <c r="F672" s="16"/>
      <c r="G672" s="16"/>
      <c r="H672" s="87">
        <f t="shared" si="85"/>
        <v>6248</v>
      </c>
      <c r="I672" s="16">
        <v>-7370</v>
      </c>
      <c r="J672" s="16">
        <f t="shared" si="82"/>
        <v>-1122</v>
      </c>
      <c r="K672" s="32">
        <v>408</v>
      </c>
      <c r="L672" s="3"/>
      <c r="M672" s="67"/>
      <c r="N672" s="16"/>
      <c r="S672" s="67"/>
      <c r="T672" s="67"/>
      <c r="U672" s="67"/>
      <c r="V672" s="32"/>
      <c r="W672" s="8"/>
    </row>
    <row r="673" spans="1:23" x14ac:dyDescent="0.15">
      <c r="A673" s="8">
        <v>73</v>
      </c>
      <c r="B673" s="8" t="str">
        <f t="shared" si="83"/>
        <v>3168 MH &amp; DEVELOPMENTAL</v>
      </c>
      <c r="C673" s="16"/>
      <c r="D673" s="16">
        <f t="shared" si="84"/>
        <v>165995</v>
      </c>
      <c r="E673" s="16"/>
      <c r="F673" s="16"/>
      <c r="G673" s="16"/>
      <c r="H673" s="87">
        <f t="shared" si="85"/>
        <v>165995</v>
      </c>
      <c r="I673" s="16">
        <v>-29718</v>
      </c>
      <c r="J673" s="16">
        <f t="shared" si="82"/>
        <v>136277</v>
      </c>
      <c r="K673" s="32">
        <v>408</v>
      </c>
      <c r="L673" s="3"/>
      <c r="N673" s="16"/>
      <c r="V673" s="32"/>
      <c r="W673" s="8"/>
    </row>
    <row r="674" spans="1:23" x14ac:dyDescent="0.15">
      <c r="A674" s="8">
        <v>74</v>
      </c>
      <c r="B674" s="8" t="str">
        <f t="shared" si="83"/>
        <v>3169 SUBSTANCE ABUSE &amp; PREV</v>
      </c>
      <c r="C674" s="16"/>
      <c r="D674" s="16">
        <f t="shared" si="84"/>
        <v>17957</v>
      </c>
      <c r="E674" s="16"/>
      <c r="F674" s="16"/>
      <c r="G674" s="16"/>
      <c r="H674" s="87">
        <f t="shared" si="85"/>
        <v>17957</v>
      </c>
      <c r="I674" s="16">
        <v>16649</v>
      </c>
      <c r="J674" s="16">
        <f t="shared" si="82"/>
        <v>34606</v>
      </c>
      <c r="K674" s="32">
        <v>406</v>
      </c>
      <c r="L674" s="3"/>
      <c r="V674" s="32"/>
      <c r="W674" s="8"/>
    </row>
    <row r="675" spans="1:23" x14ac:dyDescent="0.15">
      <c r="A675" s="8">
        <v>75</v>
      </c>
      <c r="B675" s="8" t="s">
        <v>266</v>
      </c>
      <c r="C675" s="16"/>
      <c r="D675" s="16">
        <f t="shared" si="84"/>
        <v>0</v>
      </c>
      <c r="E675" s="16"/>
      <c r="F675" s="16"/>
      <c r="G675" s="16"/>
      <c r="H675" s="87">
        <f t="shared" si="85"/>
        <v>0</v>
      </c>
      <c r="I675" s="16">
        <v>-9460</v>
      </c>
      <c r="J675" s="16">
        <f t="shared" si="82"/>
        <v>-9460</v>
      </c>
      <c r="K675" s="32">
        <v>406</v>
      </c>
      <c r="L675" s="3"/>
      <c r="V675" s="32"/>
      <c r="W675" s="8"/>
    </row>
    <row r="676" spans="1:23" x14ac:dyDescent="0.15">
      <c r="A676" s="8">
        <v>76</v>
      </c>
      <c r="B676" s="8" t="str">
        <f>B415</f>
        <v>3173 DCNR - DEP ENV PROTECTION ADMIN</v>
      </c>
      <c r="C676" s="16"/>
      <c r="D676" s="16">
        <f t="shared" si="84"/>
        <v>101260</v>
      </c>
      <c r="E676" s="16"/>
      <c r="F676" s="16"/>
      <c r="G676" s="16"/>
      <c r="H676" s="87">
        <f t="shared" si="85"/>
        <v>101260</v>
      </c>
      <c r="I676" s="16">
        <v>-371247</v>
      </c>
      <c r="J676" s="16">
        <f t="shared" si="82"/>
        <v>-269987</v>
      </c>
      <c r="K676" s="32">
        <v>709</v>
      </c>
      <c r="L676" s="3"/>
      <c r="N676" s="16"/>
      <c r="V676" s="32"/>
      <c r="W676" s="8"/>
    </row>
    <row r="677" spans="1:23" x14ac:dyDescent="0.15">
      <c r="A677" s="8">
        <v>77</v>
      </c>
      <c r="B677" s="8" t="str">
        <f>B416</f>
        <v>3185 BUR AIR POLLUTION</v>
      </c>
      <c r="C677" s="16"/>
      <c r="D677" s="16">
        <f t="shared" si="84"/>
        <v>156854</v>
      </c>
      <c r="E677" s="16"/>
      <c r="F677" s="16"/>
      <c r="G677" s="16"/>
      <c r="H677" s="87">
        <f>SUM(C677:G677)</f>
        <v>156854</v>
      </c>
      <c r="I677" s="16">
        <v>140021</v>
      </c>
      <c r="J677" s="16">
        <f t="shared" si="82"/>
        <v>296875</v>
      </c>
      <c r="K677" s="32">
        <v>709</v>
      </c>
      <c r="L677" s="3"/>
      <c r="N677" s="16"/>
      <c r="V677" s="32"/>
      <c r="W677" s="8"/>
    </row>
    <row r="678" spans="1:23" x14ac:dyDescent="0.15">
      <c r="A678" s="8">
        <v>78</v>
      </c>
      <c r="B678" s="8" t="str">
        <f>B417</f>
        <v>3186 BUREAU OF WATER POL</v>
      </c>
      <c r="C678" s="16"/>
      <c r="D678" s="16">
        <f t="shared" si="84"/>
        <v>43261</v>
      </c>
      <c r="E678" s="16"/>
      <c r="F678" s="16"/>
      <c r="G678" s="16"/>
      <c r="H678" s="87">
        <f t="shared" si="85"/>
        <v>43261</v>
      </c>
      <c r="I678" s="16">
        <v>27850</v>
      </c>
      <c r="J678" s="16">
        <f t="shared" si="82"/>
        <v>71111</v>
      </c>
      <c r="K678" s="32">
        <v>709</v>
      </c>
      <c r="L678" s="3"/>
      <c r="N678" s="16"/>
      <c r="V678" s="32"/>
      <c r="W678" s="8"/>
    </row>
    <row r="679" spans="1:23" x14ac:dyDescent="0.15">
      <c r="A679" s="8">
        <v>79</v>
      </c>
      <c r="B679" s="8" t="str">
        <f>B418</f>
        <v>3187 BUR WASTE MGMT</v>
      </c>
      <c r="C679" s="16"/>
      <c r="D679" s="16">
        <f t="shared" si="84"/>
        <v>344439</v>
      </c>
      <c r="E679" s="16"/>
      <c r="F679" s="16"/>
      <c r="G679" s="16"/>
      <c r="H679" s="87">
        <f t="shared" si="85"/>
        <v>344439</v>
      </c>
      <c r="I679" s="16">
        <v>287882</v>
      </c>
      <c r="J679" s="16">
        <f t="shared" si="82"/>
        <v>632321</v>
      </c>
      <c r="K679" s="32">
        <v>709</v>
      </c>
      <c r="L679" s="3"/>
      <c r="V679" s="32"/>
      <c r="W679" s="8"/>
    </row>
    <row r="680" spans="1:23" x14ac:dyDescent="0.15">
      <c r="C680" s="16"/>
      <c r="D680" s="16"/>
      <c r="E680" s="16"/>
      <c r="F680" s="16"/>
      <c r="G680" s="16"/>
      <c r="H680" s="87"/>
      <c r="I680" s="88"/>
      <c r="J680" s="16"/>
      <c r="K680" s="32"/>
      <c r="L680" s="3"/>
      <c r="N680" s="16"/>
      <c r="V680" s="32"/>
      <c r="W680" s="8"/>
    </row>
    <row r="681" spans="1:23" x14ac:dyDescent="0.15">
      <c r="A681" s="50">
        <v>1.6</v>
      </c>
      <c r="B681" s="35" t="s">
        <v>24</v>
      </c>
      <c r="C681" s="85"/>
      <c r="D681" s="86"/>
      <c r="E681" s="21"/>
      <c r="F681" s="21"/>
      <c r="K681" s="32"/>
      <c r="L681" s="21" t="s">
        <v>61</v>
      </c>
      <c r="N681" s="16"/>
      <c r="O681" s="35"/>
      <c r="V681" s="32"/>
      <c r="W681" s="8"/>
    </row>
    <row r="682" spans="1:23" x14ac:dyDescent="0.15">
      <c r="K682" s="32"/>
      <c r="N682" s="16"/>
      <c r="V682" s="32"/>
      <c r="W682" s="8"/>
    </row>
    <row r="683" spans="1:23" ht="31.5" x14ac:dyDescent="0.15">
      <c r="A683" s="9" t="s">
        <v>272</v>
      </c>
      <c r="B683" s="9" t="s">
        <v>144</v>
      </c>
      <c r="C683" s="9" t="s">
        <v>125</v>
      </c>
      <c r="D683" s="9" t="s">
        <v>126</v>
      </c>
      <c r="E683" s="19"/>
      <c r="F683" s="9" t="s">
        <v>227</v>
      </c>
      <c r="G683" s="9" t="s">
        <v>127</v>
      </c>
      <c r="H683" s="9" t="str">
        <f>+H638</f>
        <v>FY 2015 Budgeted Costs</v>
      </c>
      <c r="I683" s="9" t="str">
        <f>+I638</f>
        <v>FY 2012 Carry-Forward</v>
      </c>
      <c r="J683" s="9" t="str">
        <f>+J638</f>
        <v>FY 2015 Fixed Costs</v>
      </c>
      <c r="K683" s="9" t="str">
        <f>+K638</f>
        <v>Budget Division</v>
      </c>
      <c r="L683" s="3"/>
      <c r="N683" s="16"/>
      <c r="O683" s="9"/>
      <c r="V683" s="32"/>
      <c r="W683" s="8"/>
    </row>
    <row r="684" spans="1:23" x14ac:dyDescent="0.15">
      <c r="C684" s="16"/>
      <c r="D684" s="16"/>
      <c r="E684" s="16"/>
      <c r="F684" s="16"/>
      <c r="G684" s="16"/>
      <c r="H684" s="87"/>
      <c r="I684" s="88"/>
      <c r="J684" s="16"/>
      <c r="K684" s="32"/>
      <c r="L684" s="3"/>
      <c r="N684" s="16"/>
      <c r="V684" s="32"/>
      <c r="W684" s="8"/>
    </row>
    <row r="685" spans="1:23" x14ac:dyDescent="0.15">
      <c r="A685" s="8">
        <v>80</v>
      </c>
      <c r="B685" s="8" t="str">
        <f>B419</f>
        <v>3188 MINING REGULATION</v>
      </c>
      <c r="C685" s="16"/>
      <c r="D685" s="16">
        <f t="shared" ref="D685:D691" si="86">IF($B685=$B419,$F419)</f>
        <v>47580</v>
      </c>
      <c r="E685" s="16"/>
      <c r="F685" s="16"/>
      <c r="G685" s="16"/>
      <c r="H685" s="87">
        <f t="shared" si="85"/>
        <v>47580</v>
      </c>
      <c r="I685" s="16">
        <v>44115</v>
      </c>
      <c r="J685" s="16">
        <f t="shared" ref="J685:J725" si="87">H685+I685</f>
        <v>91695</v>
      </c>
      <c r="K685" s="32">
        <v>709</v>
      </c>
      <c r="L685" s="3"/>
      <c r="V685" s="32"/>
      <c r="W685" s="8"/>
    </row>
    <row r="686" spans="1:23" x14ac:dyDescent="0.15">
      <c r="A686" s="8">
        <v>81</v>
      </c>
      <c r="B686" s="8" t="str">
        <f>B420</f>
        <v>3190 BUR HEALTH PLANNING</v>
      </c>
      <c r="C686" s="16"/>
      <c r="D686" s="16">
        <f t="shared" si="86"/>
        <v>19858</v>
      </c>
      <c r="E686" s="16"/>
      <c r="F686" s="16"/>
      <c r="G686" s="16"/>
      <c r="H686" s="87">
        <f t="shared" si="85"/>
        <v>19858</v>
      </c>
      <c r="I686" s="16">
        <v>643</v>
      </c>
      <c r="J686" s="16">
        <f t="shared" si="87"/>
        <v>20501</v>
      </c>
      <c r="K686" s="32">
        <v>406</v>
      </c>
      <c r="L686" s="3"/>
      <c r="N686" s="16"/>
      <c r="V686" s="32"/>
      <c r="W686" s="8"/>
    </row>
    <row r="687" spans="1:23" x14ac:dyDescent="0.15">
      <c r="A687" s="8">
        <v>82</v>
      </c>
      <c r="B687" s="8" t="s">
        <v>268</v>
      </c>
      <c r="C687" s="16"/>
      <c r="D687" s="16">
        <f t="shared" si="86"/>
        <v>0</v>
      </c>
      <c r="E687" s="16"/>
      <c r="F687" s="16"/>
      <c r="G687" s="16"/>
      <c r="H687" s="87">
        <f t="shared" si="85"/>
        <v>0</v>
      </c>
      <c r="I687" s="16">
        <v>-3540</v>
      </c>
      <c r="J687" s="16">
        <f t="shared" si="87"/>
        <v>-3540</v>
      </c>
      <c r="K687" s="32">
        <v>406</v>
      </c>
      <c r="L687" s="3"/>
      <c r="N687" s="16"/>
      <c r="V687" s="32"/>
      <c r="W687" s="8"/>
    </row>
    <row r="688" spans="1:23" x14ac:dyDescent="0.15">
      <c r="A688" s="8">
        <v>83</v>
      </c>
      <c r="B688" s="8" t="str">
        <f>B422</f>
        <v>3194 BUREAU OF WATER QUALITY &amp; SAFE DRINKING</v>
      </c>
      <c r="C688" s="16"/>
      <c r="D688" s="16">
        <f t="shared" si="86"/>
        <v>16476</v>
      </c>
      <c r="E688" s="16"/>
      <c r="F688" s="16"/>
      <c r="G688" s="16"/>
      <c r="H688" s="87">
        <f t="shared" si="85"/>
        <v>16476</v>
      </c>
      <c r="I688" s="16">
        <v>15276</v>
      </c>
      <c r="J688" s="16">
        <f t="shared" si="87"/>
        <v>31752</v>
      </c>
      <c r="K688" s="32">
        <v>406</v>
      </c>
      <c r="L688" s="3"/>
      <c r="N688" s="16"/>
      <c r="V688" s="32"/>
      <c r="W688" s="8"/>
    </row>
    <row r="689" spans="1:25" x14ac:dyDescent="0.15">
      <c r="A689" s="8">
        <v>84</v>
      </c>
      <c r="B689" s="8" t="s">
        <v>269</v>
      </c>
      <c r="C689" s="16"/>
      <c r="D689" s="16">
        <f t="shared" si="86"/>
        <v>0</v>
      </c>
      <c r="E689" s="16"/>
      <c r="F689" s="16"/>
      <c r="G689" s="16"/>
      <c r="H689" s="87">
        <f t="shared" si="85"/>
        <v>0</v>
      </c>
      <c r="I689" s="34">
        <v>-5912</v>
      </c>
      <c r="J689" s="16">
        <f t="shared" si="87"/>
        <v>-5912</v>
      </c>
      <c r="K689" s="32">
        <v>406</v>
      </c>
      <c r="L689" s="3"/>
      <c r="N689" s="16"/>
      <c r="V689" s="32"/>
      <c r="W689" s="8"/>
    </row>
    <row r="690" spans="1:25" x14ac:dyDescent="0.15">
      <c r="A690" s="8">
        <v>85</v>
      </c>
      <c r="B690" s="8" t="str">
        <f>B424</f>
        <v>3208 BUR OF EARLY INTERVENT</v>
      </c>
      <c r="C690" s="16"/>
      <c r="D690" s="16">
        <f t="shared" si="86"/>
        <v>7104</v>
      </c>
      <c r="E690" s="16"/>
      <c r="F690" s="16"/>
      <c r="G690" s="16"/>
      <c r="H690" s="87">
        <f t="shared" si="85"/>
        <v>7104</v>
      </c>
      <c r="I690" s="16">
        <v>331</v>
      </c>
      <c r="J690" s="16">
        <f t="shared" si="87"/>
        <v>7435</v>
      </c>
      <c r="K690" s="32">
        <v>406</v>
      </c>
      <c r="L690" s="3"/>
      <c r="N690" s="16"/>
      <c r="V690" s="32"/>
      <c r="W690" s="8"/>
    </row>
    <row r="691" spans="1:25" x14ac:dyDescent="0.15">
      <c r="A691" s="8">
        <v>86</v>
      </c>
      <c r="B691" s="8" t="str">
        <f>B425</f>
        <v>3214 HR WIC FOOD SUPPLEMENT</v>
      </c>
      <c r="C691" s="16"/>
      <c r="D691" s="16">
        <f t="shared" si="86"/>
        <v>598</v>
      </c>
      <c r="E691" s="16"/>
      <c r="F691" s="16"/>
      <c r="G691" s="16"/>
      <c r="H691" s="87">
        <f t="shared" si="85"/>
        <v>598</v>
      </c>
      <c r="I691" s="16">
        <v>554</v>
      </c>
      <c r="J691" s="16">
        <f t="shared" si="87"/>
        <v>1152</v>
      </c>
      <c r="K691" s="32">
        <v>406</v>
      </c>
      <c r="L691" s="3"/>
      <c r="N691" s="16"/>
      <c r="V691" s="32"/>
      <c r="W691" s="8"/>
    </row>
    <row r="692" spans="1:25" x14ac:dyDescent="0.15">
      <c r="A692" s="8">
        <v>87</v>
      </c>
      <c r="B692" s="8" t="str">
        <f t="shared" ref="B692:B725" si="88">B431</f>
        <v>3216 BUR OF LICENSURE &amp; CERT</v>
      </c>
      <c r="C692" s="16"/>
      <c r="D692" s="16">
        <f t="shared" ref="D692:D725" si="89">IF($B692=$B431,$F431)</f>
        <v>0</v>
      </c>
      <c r="E692" s="18"/>
      <c r="F692" s="16"/>
      <c r="G692" s="16"/>
      <c r="H692" s="87">
        <f t="shared" si="85"/>
        <v>0</v>
      </c>
      <c r="I692" s="16">
        <v>-996</v>
      </c>
      <c r="J692" s="16">
        <f t="shared" si="87"/>
        <v>-996</v>
      </c>
      <c r="K692" s="32">
        <v>406</v>
      </c>
      <c r="L692" s="3"/>
      <c r="N692" s="16"/>
      <c r="V692" s="32"/>
      <c r="W692" s="8"/>
    </row>
    <row r="693" spans="1:25" x14ac:dyDescent="0.15">
      <c r="A693" s="8">
        <v>88</v>
      </c>
      <c r="B693" s="8" t="str">
        <f t="shared" si="88"/>
        <v>3218 PH PREPAREDNESS PRG</v>
      </c>
      <c r="C693" s="16"/>
      <c r="D693" s="16">
        <f t="shared" si="89"/>
        <v>0</v>
      </c>
      <c r="E693" s="18"/>
      <c r="F693" s="16"/>
      <c r="G693" s="16"/>
      <c r="H693" s="87">
        <f t="shared" si="85"/>
        <v>0</v>
      </c>
      <c r="I693" s="16">
        <v>0</v>
      </c>
      <c r="J693" s="16">
        <f t="shared" si="87"/>
        <v>0</v>
      </c>
      <c r="K693" s="32">
        <v>406</v>
      </c>
      <c r="L693" s="3"/>
      <c r="N693" s="16"/>
      <c r="V693" s="32"/>
      <c r="W693" s="8"/>
    </row>
    <row r="694" spans="1:25" x14ac:dyDescent="0.15">
      <c r="A694" s="8">
        <v>89</v>
      </c>
      <c r="B694" s="8" t="str">
        <f t="shared" si="88"/>
        <v>3220 HR HEALTH COMM DISEASE</v>
      </c>
      <c r="C694" s="16"/>
      <c r="D694" s="16">
        <f t="shared" si="89"/>
        <v>0</v>
      </c>
      <c r="E694" s="48"/>
      <c r="F694" s="16"/>
      <c r="G694" s="16"/>
      <c r="H694" s="87">
        <f t="shared" si="85"/>
        <v>0</v>
      </c>
      <c r="I694" s="16">
        <v>0</v>
      </c>
      <c r="J694" s="16">
        <f t="shared" si="87"/>
        <v>0</v>
      </c>
      <c r="K694" s="32">
        <v>406</v>
      </c>
      <c r="L694" s="3"/>
      <c r="N694" s="16"/>
      <c r="V694" s="32"/>
      <c r="W694" s="8"/>
    </row>
    <row r="695" spans="1:25" x14ac:dyDescent="0.15">
      <c r="A695" s="8">
        <v>90</v>
      </c>
      <c r="B695" s="8" t="str">
        <f t="shared" si="88"/>
        <v>3222 BUR OF FAMILY HEALTH SVCS</v>
      </c>
      <c r="C695" s="16"/>
      <c r="D695" s="16">
        <f t="shared" si="89"/>
        <v>0</v>
      </c>
      <c r="E695" s="18"/>
      <c r="F695" s="16"/>
      <c r="G695" s="16"/>
      <c r="H695" s="87">
        <f t="shared" si="85"/>
        <v>0</v>
      </c>
      <c r="I695" s="16">
        <v>0</v>
      </c>
      <c r="J695" s="16">
        <f t="shared" si="87"/>
        <v>0</v>
      </c>
      <c r="K695" s="32">
        <v>406</v>
      </c>
      <c r="L695" s="3"/>
      <c r="N695" s="16"/>
      <c r="V695" s="32"/>
      <c r="W695" s="8"/>
    </row>
    <row r="696" spans="1:25" x14ac:dyDescent="0.15">
      <c r="A696" s="8">
        <v>91</v>
      </c>
      <c r="B696" s="8" t="str">
        <f t="shared" si="88"/>
        <v>3223 BUR HEALTH PLANNING</v>
      </c>
      <c r="C696" s="16"/>
      <c r="D696" s="16">
        <f t="shared" si="89"/>
        <v>84118</v>
      </c>
      <c r="E696" s="18"/>
      <c r="F696" s="16"/>
      <c r="G696" s="16"/>
      <c r="H696" s="87">
        <f t="shared" si="85"/>
        <v>84118</v>
      </c>
      <c r="I696" s="16">
        <v>-74343</v>
      </c>
      <c r="J696" s="16">
        <f t="shared" si="87"/>
        <v>9775</v>
      </c>
      <c r="K696" s="32">
        <v>406</v>
      </c>
      <c r="L696" s="3"/>
      <c r="N696" s="16"/>
      <c r="V696" s="32"/>
      <c r="W696" s="8"/>
    </row>
    <row r="697" spans="1:25" x14ac:dyDescent="0.15">
      <c r="A697" s="8">
        <v>92</v>
      </c>
      <c r="B697" s="8" t="str">
        <f t="shared" si="88"/>
        <v>3224 BUR OF COMM HEALTH</v>
      </c>
      <c r="C697" s="16"/>
      <c r="D697" s="16">
        <f t="shared" si="89"/>
        <v>2119</v>
      </c>
      <c r="E697" s="18"/>
      <c r="F697" s="16"/>
      <c r="G697" s="16"/>
      <c r="H697" s="87">
        <f t="shared" si="85"/>
        <v>2119</v>
      </c>
      <c r="I697" s="16">
        <v>1965</v>
      </c>
      <c r="J697" s="16">
        <f t="shared" si="87"/>
        <v>4084</v>
      </c>
      <c r="K697" s="32">
        <v>406</v>
      </c>
      <c r="L697" s="3"/>
      <c r="N697" s="16"/>
      <c r="V697" s="32"/>
      <c r="W697" s="8"/>
    </row>
    <row r="698" spans="1:25" x14ac:dyDescent="0.15">
      <c r="A698" s="8">
        <v>93</v>
      </c>
      <c r="B698" s="8" t="str">
        <f t="shared" si="88"/>
        <v>3228 WD WELFARE ADMIN</v>
      </c>
      <c r="C698" s="48"/>
      <c r="D698" s="16">
        <f t="shared" si="89"/>
        <v>182118</v>
      </c>
      <c r="E698" s="18"/>
      <c r="F698" s="48"/>
      <c r="G698" s="48"/>
      <c r="H698" s="87">
        <f t="shared" si="85"/>
        <v>182118</v>
      </c>
      <c r="I698" s="16">
        <v>-50010</v>
      </c>
      <c r="J698" s="16">
        <f t="shared" si="87"/>
        <v>132108</v>
      </c>
      <c r="K698" s="32">
        <v>407</v>
      </c>
      <c r="L698" s="3"/>
      <c r="N698" s="16"/>
      <c r="V698" s="32"/>
      <c r="W698" s="8"/>
    </row>
    <row r="699" spans="1:25" x14ac:dyDescent="0.15">
      <c r="A699" s="8">
        <v>94</v>
      </c>
      <c r="B699" s="8" t="str">
        <f t="shared" si="88"/>
        <v>3225 HR EMER MED SVCS</v>
      </c>
      <c r="C699" s="16"/>
      <c r="D699" s="16">
        <f t="shared" si="89"/>
        <v>0</v>
      </c>
      <c r="E699" s="18"/>
      <c r="F699" s="16"/>
      <c r="G699" s="16"/>
      <c r="H699" s="87">
        <f t="shared" si="85"/>
        <v>0</v>
      </c>
      <c r="I699" s="16">
        <v>0</v>
      </c>
      <c r="J699" s="16">
        <f t="shared" si="87"/>
        <v>0</v>
      </c>
      <c r="K699" s="32">
        <v>409</v>
      </c>
      <c r="L699" s="3"/>
      <c r="N699" s="16"/>
      <c r="V699" s="32"/>
      <c r="W699" s="8"/>
    </row>
    <row r="700" spans="1:25" x14ac:dyDescent="0.15">
      <c r="A700" s="8">
        <v>95</v>
      </c>
      <c r="B700" s="8" t="str">
        <f t="shared" si="88"/>
        <v>3238 WD CHLD SUPPORT ENF</v>
      </c>
      <c r="C700" s="16"/>
      <c r="D700" s="16">
        <f t="shared" si="89"/>
        <v>534244</v>
      </c>
      <c r="E700" s="18"/>
      <c r="F700" s="16"/>
      <c r="G700" s="16"/>
      <c r="H700" s="87">
        <f t="shared" si="85"/>
        <v>534244</v>
      </c>
      <c r="I700" s="16">
        <v>-62400</v>
      </c>
      <c r="J700" s="16">
        <f t="shared" si="87"/>
        <v>471844</v>
      </c>
      <c r="K700" s="32">
        <v>407</v>
      </c>
      <c r="L700" s="3"/>
      <c r="N700" s="16"/>
      <c r="V700" s="32"/>
      <c r="W700" s="3"/>
      <c r="X700" s="89"/>
      <c r="Y700" s="3"/>
    </row>
    <row r="701" spans="1:25" x14ac:dyDescent="0.15">
      <c r="A701" s="8">
        <v>96</v>
      </c>
      <c r="B701" s="8" t="str">
        <f t="shared" si="88"/>
        <v>3253 DETR BLIND BUS ENTERPSE</v>
      </c>
      <c r="C701" s="16"/>
      <c r="D701" s="16">
        <f t="shared" si="89"/>
        <v>0</v>
      </c>
      <c r="E701" s="18"/>
      <c r="F701" s="16"/>
      <c r="G701" s="16"/>
      <c r="H701" s="87">
        <f t="shared" si="85"/>
        <v>0</v>
      </c>
      <c r="I701" s="16">
        <v>0</v>
      </c>
      <c r="J701" s="16">
        <f t="shared" si="87"/>
        <v>0</v>
      </c>
      <c r="K701" s="32">
        <v>901</v>
      </c>
      <c r="L701" s="3"/>
      <c r="N701" s="16"/>
      <c r="V701" s="32"/>
      <c r="W701" s="3"/>
      <c r="X701" s="3"/>
      <c r="Y701" s="3"/>
    </row>
    <row r="702" spans="1:25" x14ac:dyDescent="0.15">
      <c r="A702" s="8">
        <v>97</v>
      </c>
      <c r="B702" s="8" t="str">
        <f t="shared" si="88"/>
        <v>3254 DETR REHAB BLIND SERV</v>
      </c>
      <c r="C702" s="16"/>
      <c r="D702" s="16">
        <f t="shared" si="89"/>
        <v>41794</v>
      </c>
      <c r="E702" s="18"/>
      <c r="F702" s="16"/>
      <c r="G702" s="16"/>
      <c r="H702" s="87">
        <f t="shared" si="85"/>
        <v>41794</v>
      </c>
      <c r="I702" s="16">
        <v>12036</v>
      </c>
      <c r="J702" s="16">
        <f t="shared" si="87"/>
        <v>53830</v>
      </c>
      <c r="K702" s="32">
        <v>901</v>
      </c>
      <c r="L702" s="3"/>
      <c r="N702" s="16"/>
      <c r="V702" s="32"/>
      <c r="W702" s="3"/>
      <c r="X702" s="3"/>
      <c r="Y702" s="3"/>
    </row>
    <row r="703" spans="1:25" x14ac:dyDescent="0.15">
      <c r="A703" s="8">
        <v>98</v>
      </c>
      <c r="B703" s="8" t="str">
        <f t="shared" si="88"/>
        <v>3263 YOUTH CORR SERV</v>
      </c>
      <c r="C703" s="16"/>
      <c r="D703" s="16">
        <f t="shared" si="89"/>
        <v>1603</v>
      </c>
      <c r="E703" s="18"/>
      <c r="F703" s="16"/>
      <c r="G703" s="16"/>
      <c r="H703" s="87">
        <f t="shared" si="85"/>
        <v>1603</v>
      </c>
      <c r="I703" s="16">
        <v>1175</v>
      </c>
      <c r="J703" s="16">
        <f t="shared" si="87"/>
        <v>2778</v>
      </c>
      <c r="K703" s="32">
        <v>409</v>
      </c>
      <c r="L703" s="3"/>
      <c r="N703" s="16"/>
      <c r="V703" s="32"/>
      <c r="W703" s="3"/>
      <c r="X703" s="89"/>
      <c r="Y703" s="3"/>
    </row>
    <row r="704" spans="1:25" x14ac:dyDescent="0.15">
      <c r="A704" s="8">
        <v>99</v>
      </c>
      <c r="B704" s="8" t="str">
        <f t="shared" si="88"/>
        <v>3268 DETR REHAB ADMIN</v>
      </c>
      <c r="C704" s="16"/>
      <c r="D704" s="16">
        <f t="shared" si="89"/>
        <v>0</v>
      </c>
      <c r="E704" s="18"/>
      <c r="F704" s="16"/>
      <c r="G704" s="16"/>
      <c r="H704" s="87">
        <f t="shared" si="85"/>
        <v>0</v>
      </c>
      <c r="I704" s="16">
        <v>0</v>
      </c>
      <c r="J704" s="16">
        <f t="shared" si="87"/>
        <v>0</v>
      </c>
      <c r="K704" s="32">
        <v>901</v>
      </c>
      <c r="L704" s="3"/>
      <c r="N704" s="16"/>
      <c r="V704" s="32"/>
      <c r="W704" s="3"/>
      <c r="X704" s="3"/>
      <c r="Y704" s="3"/>
    </row>
    <row r="705" spans="1:25" x14ac:dyDescent="0.15">
      <c r="A705" s="8">
        <v>100</v>
      </c>
      <c r="B705" s="8" t="str">
        <f t="shared" si="88"/>
        <v>3272 DETR ADMIN</v>
      </c>
      <c r="C705" s="16"/>
      <c r="D705" s="16">
        <f t="shared" si="89"/>
        <v>300926</v>
      </c>
      <c r="E705" s="16"/>
      <c r="F705" s="16"/>
      <c r="G705" s="16"/>
      <c r="H705" s="87">
        <f t="shared" si="85"/>
        <v>300926</v>
      </c>
      <c r="I705" s="16">
        <v>-49420</v>
      </c>
      <c r="J705" s="16">
        <f t="shared" si="87"/>
        <v>251506</v>
      </c>
      <c r="K705" s="32">
        <v>908</v>
      </c>
      <c r="L705" s="3"/>
      <c r="N705" s="16"/>
      <c r="V705" s="32"/>
      <c r="W705" s="3"/>
      <c r="X705" s="3"/>
      <c r="Y705" s="3"/>
    </row>
    <row r="706" spans="1:25" x14ac:dyDescent="0.15">
      <c r="A706" s="8">
        <v>101</v>
      </c>
      <c r="B706" s="8" t="str">
        <f t="shared" si="88"/>
        <v>3276 HR STATE &amp; COMM COLLAB</v>
      </c>
      <c r="C706" s="16"/>
      <c r="D706" s="16">
        <f t="shared" si="89"/>
        <v>0</v>
      </c>
      <c r="E706" s="18"/>
      <c r="F706" s="16"/>
      <c r="G706" s="16"/>
      <c r="H706" s="87">
        <f t="shared" si="85"/>
        <v>0</v>
      </c>
      <c r="I706" s="16">
        <v>0</v>
      </c>
      <c r="J706" s="16">
        <f t="shared" si="87"/>
        <v>0</v>
      </c>
      <c r="K706" s="32">
        <v>406</v>
      </c>
      <c r="L706" s="3"/>
      <c r="N706" s="16"/>
      <c r="P706" s="86"/>
      <c r="V706" s="32"/>
      <c r="W706" s="8"/>
    </row>
    <row r="707" spans="1:25" x14ac:dyDescent="0.15">
      <c r="A707" s="8">
        <v>102</v>
      </c>
      <c r="B707" s="8" t="str">
        <f t="shared" si="88"/>
        <v>3279 DESERT REGIONAL CENTER</v>
      </c>
      <c r="C707" s="16"/>
      <c r="D707" s="16">
        <f t="shared" si="89"/>
        <v>37502</v>
      </c>
      <c r="E707" s="18"/>
      <c r="F707" s="16"/>
      <c r="G707" s="16"/>
      <c r="H707" s="87">
        <f t="shared" si="85"/>
        <v>37502</v>
      </c>
      <c r="I707" s="16">
        <v>-4469</v>
      </c>
      <c r="J707" s="16">
        <f t="shared" si="87"/>
        <v>33033</v>
      </c>
      <c r="K707" s="32">
        <v>408</v>
      </c>
      <c r="L707" s="3"/>
      <c r="N707" s="16"/>
      <c r="V707" s="32"/>
      <c r="W707" s="8"/>
    </row>
    <row r="708" spans="1:25" ht="12.75" customHeight="1" x14ac:dyDescent="0.15">
      <c r="A708" s="8">
        <v>103</v>
      </c>
      <c r="B708" s="8" t="str">
        <f t="shared" si="88"/>
        <v>3280 SIERRA REGIONAL CENTER</v>
      </c>
      <c r="C708" s="16"/>
      <c r="D708" s="16">
        <f t="shared" si="89"/>
        <v>17658</v>
      </c>
      <c r="E708" s="18"/>
      <c r="F708" s="16"/>
      <c r="G708" s="16"/>
      <c r="H708" s="87">
        <f t="shared" si="85"/>
        <v>17658</v>
      </c>
      <c r="I708" s="16">
        <v>470</v>
      </c>
      <c r="J708" s="16">
        <f t="shared" si="87"/>
        <v>18128</v>
      </c>
      <c r="K708" s="32">
        <v>408</v>
      </c>
      <c r="L708" s="3"/>
      <c r="N708" s="16"/>
      <c r="P708" s="9"/>
      <c r="V708" s="32"/>
      <c r="W708" s="8"/>
    </row>
    <row r="709" spans="1:25" x14ac:dyDescent="0.15">
      <c r="A709" s="8">
        <v>104</v>
      </c>
      <c r="B709" s="8" t="str">
        <f t="shared" si="88"/>
        <v>3645 LAKES CROSSING CENTER</v>
      </c>
      <c r="C709" s="16"/>
      <c r="D709" s="16">
        <f t="shared" si="89"/>
        <v>48205</v>
      </c>
      <c r="E709" s="18"/>
      <c r="F709" s="16"/>
      <c r="G709" s="16"/>
      <c r="H709" s="87">
        <f t="shared" si="85"/>
        <v>48205</v>
      </c>
      <c r="I709" s="16">
        <v>3370</v>
      </c>
      <c r="J709" s="16">
        <f t="shared" si="87"/>
        <v>51575</v>
      </c>
      <c r="K709" s="32">
        <v>408</v>
      </c>
      <c r="L709" s="3"/>
      <c r="N709" s="16"/>
      <c r="V709" s="32"/>
      <c r="W709" s="8"/>
    </row>
    <row r="710" spans="1:25" x14ac:dyDescent="0.15">
      <c r="A710" s="8">
        <v>105</v>
      </c>
      <c r="B710" s="8" t="str">
        <f t="shared" si="88"/>
        <v>3648 RURAL CLINICS</v>
      </c>
      <c r="C710" s="16"/>
      <c r="D710" s="16">
        <f t="shared" si="89"/>
        <v>25549</v>
      </c>
      <c r="E710" s="18"/>
      <c r="F710" s="16"/>
      <c r="G710" s="16"/>
      <c r="H710" s="87">
        <f t="shared" si="85"/>
        <v>25549</v>
      </c>
      <c r="I710" s="16">
        <v>1315</v>
      </c>
      <c r="J710" s="16">
        <f t="shared" si="87"/>
        <v>26864</v>
      </c>
      <c r="K710" s="32">
        <v>408</v>
      </c>
      <c r="L710" s="3"/>
      <c r="N710" s="35"/>
      <c r="V710" s="32"/>
      <c r="W710" s="8"/>
    </row>
    <row r="711" spans="1:25" x14ac:dyDescent="0.15">
      <c r="A711" s="8">
        <v>106</v>
      </c>
      <c r="B711" s="8" t="str">
        <f t="shared" si="88"/>
        <v>3650 MILITARY</v>
      </c>
      <c r="C711" s="16"/>
      <c r="D711" s="16">
        <f t="shared" si="89"/>
        <v>14486</v>
      </c>
      <c r="E711" s="18"/>
      <c r="F711" s="16"/>
      <c r="G711" s="16"/>
      <c r="H711" s="87">
        <f t="shared" si="85"/>
        <v>14486</v>
      </c>
      <c r="I711" s="16">
        <v>2244</v>
      </c>
      <c r="J711" s="16">
        <f t="shared" si="87"/>
        <v>16730</v>
      </c>
      <c r="K711" s="32">
        <v>431</v>
      </c>
      <c r="L711" s="3"/>
      <c r="V711" s="32"/>
      <c r="W711" s="8"/>
    </row>
    <row r="712" spans="1:25" x14ac:dyDescent="0.15">
      <c r="A712" s="8">
        <v>107</v>
      </c>
      <c r="B712" s="8" t="str">
        <f t="shared" si="88"/>
        <v>3653 NATIONAL GUARD</v>
      </c>
      <c r="C712" s="16"/>
      <c r="D712" s="16">
        <f t="shared" si="89"/>
        <v>12197</v>
      </c>
      <c r="E712" s="18"/>
      <c r="F712" s="16"/>
      <c r="G712" s="16"/>
      <c r="H712" s="87">
        <f t="shared" si="85"/>
        <v>12197</v>
      </c>
      <c r="I712" s="16">
        <v>7435</v>
      </c>
      <c r="J712" s="16">
        <f t="shared" si="87"/>
        <v>19632</v>
      </c>
      <c r="K712" s="32">
        <v>431</v>
      </c>
      <c r="L712" s="3"/>
      <c r="N712" s="9"/>
      <c r="V712" s="32"/>
      <c r="W712" s="8"/>
    </row>
    <row r="713" spans="1:25" x14ac:dyDescent="0.15">
      <c r="A713" s="8">
        <v>108</v>
      </c>
      <c r="B713" s="8" t="str">
        <f t="shared" si="88"/>
        <v>3673 DPS, EMERGENCY MGMT DIV</v>
      </c>
      <c r="C713" s="16"/>
      <c r="D713" s="16">
        <f t="shared" si="89"/>
        <v>290474</v>
      </c>
      <c r="E713" s="18"/>
      <c r="F713" s="16"/>
      <c r="G713" s="16"/>
      <c r="H713" s="87">
        <f t="shared" si="85"/>
        <v>290474</v>
      </c>
      <c r="I713" s="16">
        <v>-33501</v>
      </c>
      <c r="J713" s="16">
        <f t="shared" si="87"/>
        <v>256973</v>
      </c>
      <c r="K713" s="32">
        <v>650</v>
      </c>
      <c r="L713" s="3"/>
      <c r="N713" s="16"/>
      <c r="V713" s="32"/>
      <c r="W713" s="8"/>
    </row>
    <row r="714" spans="1:25" x14ac:dyDescent="0.15">
      <c r="A714" s="8">
        <v>109</v>
      </c>
      <c r="B714" s="8" t="str">
        <f t="shared" si="88"/>
        <v>3675 HOMELAND SECURITY</v>
      </c>
      <c r="C714" s="16"/>
      <c r="D714" s="16">
        <f t="shared" si="89"/>
        <v>0</v>
      </c>
      <c r="E714" s="18"/>
      <c r="F714" s="16"/>
      <c r="G714" s="16"/>
      <c r="H714" s="87">
        <f t="shared" si="85"/>
        <v>0</v>
      </c>
      <c r="I714" s="16">
        <v>0</v>
      </c>
      <c r="J714" s="16">
        <f t="shared" si="87"/>
        <v>0</v>
      </c>
      <c r="K714" s="32">
        <v>15</v>
      </c>
      <c r="L714" s="3"/>
      <c r="M714" s="50"/>
      <c r="N714" s="16"/>
      <c r="S714" s="115"/>
      <c r="T714" s="115"/>
      <c r="U714" s="115"/>
      <c r="V714" s="115"/>
      <c r="W714" s="115"/>
      <c r="X714" s="115"/>
    </row>
    <row r="715" spans="1:25" x14ac:dyDescent="0.15">
      <c r="A715" s="8">
        <v>110</v>
      </c>
      <c r="B715" s="8" t="str">
        <f t="shared" si="88"/>
        <v>3646 HHS + OTHER</v>
      </c>
      <c r="C715" s="16"/>
      <c r="D715" s="16">
        <f t="shared" si="89"/>
        <v>0</v>
      </c>
      <c r="E715" s="18"/>
      <c r="F715" s="16"/>
      <c r="G715" s="16"/>
      <c r="H715" s="87">
        <f t="shared" si="85"/>
        <v>0</v>
      </c>
      <c r="I715" s="16">
        <v>0</v>
      </c>
      <c r="J715" s="16">
        <f t="shared" si="87"/>
        <v>0</v>
      </c>
      <c r="K715" s="32">
        <v>409</v>
      </c>
      <c r="L715" s="3"/>
      <c r="N715" s="16"/>
      <c r="V715" s="88"/>
      <c r="W715" s="16"/>
    </row>
    <row r="716" spans="1:25" x14ac:dyDescent="0.15">
      <c r="A716" s="8">
        <v>111</v>
      </c>
      <c r="B716" s="8" t="str">
        <f t="shared" si="88"/>
        <v>3710 DOC ADMIN</v>
      </c>
      <c r="C716" s="16"/>
      <c r="D716" s="16">
        <f t="shared" si="89"/>
        <v>4205837</v>
      </c>
      <c r="E716" s="18"/>
      <c r="F716" s="16"/>
      <c r="G716" s="16"/>
      <c r="H716" s="87">
        <f t="shared" si="85"/>
        <v>4205837</v>
      </c>
      <c r="I716" s="16">
        <v>287721</v>
      </c>
      <c r="J716" s="16">
        <f t="shared" si="87"/>
        <v>4493558</v>
      </c>
      <c r="K716" s="32">
        <v>440</v>
      </c>
      <c r="L716" s="3"/>
      <c r="M716" s="19"/>
      <c r="S716" s="9"/>
      <c r="T716" s="9"/>
      <c r="U716" s="9"/>
      <c r="V716" s="9"/>
      <c r="W716" s="9"/>
      <c r="X716" s="19"/>
    </row>
    <row r="717" spans="1:25" x14ac:dyDescent="0.15">
      <c r="A717" s="8">
        <v>112</v>
      </c>
      <c r="B717" s="8" t="str">
        <f t="shared" si="88"/>
        <v>3719 SILVER STATE INDUSTRIES</v>
      </c>
      <c r="C717" s="16"/>
      <c r="D717" s="16">
        <f t="shared" si="89"/>
        <v>3274</v>
      </c>
      <c r="E717" s="18"/>
      <c r="F717" s="16"/>
      <c r="G717" s="16"/>
      <c r="H717" s="87">
        <f t="shared" si="85"/>
        <v>3274</v>
      </c>
      <c r="I717" s="16">
        <v>2568</v>
      </c>
      <c r="J717" s="16">
        <f t="shared" si="87"/>
        <v>5842</v>
      </c>
      <c r="K717" s="32">
        <v>440</v>
      </c>
      <c r="L717" s="3"/>
      <c r="V717" s="32"/>
      <c r="W717" s="8"/>
    </row>
    <row r="718" spans="1:25" x14ac:dyDescent="0.15">
      <c r="A718" s="8">
        <v>113</v>
      </c>
      <c r="B718" s="8" t="str">
        <f t="shared" si="88"/>
        <v>3727 PRISON DAIRY</v>
      </c>
      <c r="C718" s="16"/>
      <c r="D718" s="16">
        <f t="shared" si="89"/>
        <v>0</v>
      </c>
      <c r="E718" s="18"/>
      <c r="F718" s="16"/>
      <c r="G718" s="16"/>
      <c r="H718" s="87">
        <f t="shared" si="85"/>
        <v>0</v>
      </c>
      <c r="I718" s="16">
        <v>0</v>
      </c>
      <c r="J718" s="16">
        <f t="shared" si="87"/>
        <v>0</v>
      </c>
      <c r="K718" s="32">
        <v>440</v>
      </c>
      <c r="L718" s="3"/>
      <c r="V718" s="32"/>
      <c r="W718" s="8"/>
    </row>
    <row r="719" spans="1:25" x14ac:dyDescent="0.15">
      <c r="A719" s="8">
        <v>114</v>
      </c>
      <c r="B719" s="8" t="str">
        <f t="shared" si="88"/>
        <v>3740 DPS PAROLE &amp; PROB</v>
      </c>
      <c r="C719" s="16"/>
      <c r="D719" s="16">
        <f t="shared" si="89"/>
        <v>223341</v>
      </c>
      <c r="E719" s="18"/>
      <c r="F719" s="16"/>
      <c r="G719" s="16"/>
      <c r="H719" s="87">
        <f t="shared" si="85"/>
        <v>223341</v>
      </c>
      <c r="I719" s="16">
        <v>29970</v>
      </c>
      <c r="J719" s="16">
        <f t="shared" si="87"/>
        <v>253311</v>
      </c>
      <c r="K719" s="32">
        <v>650</v>
      </c>
      <c r="L719" s="3"/>
      <c r="V719" s="32"/>
      <c r="W719" s="8"/>
    </row>
    <row r="720" spans="1:25" x14ac:dyDescent="0.15">
      <c r="A720" s="8">
        <v>115</v>
      </c>
      <c r="B720" s="8" t="str">
        <f t="shared" si="88"/>
        <v>3743 DPS INVESTIGATIONS</v>
      </c>
      <c r="C720" s="16"/>
      <c r="D720" s="16">
        <f t="shared" si="89"/>
        <v>13263</v>
      </c>
      <c r="E720" s="18"/>
      <c r="F720" s="16"/>
      <c r="G720" s="16"/>
      <c r="H720" s="87">
        <f t="shared" si="85"/>
        <v>13263</v>
      </c>
      <c r="I720" s="16">
        <v>-35686</v>
      </c>
      <c r="J720" s="16">
        <f t="shared" si="87"/>
        <v>-22423</v>
      </c>
      <c r="K720" s="32">
        <v>650</v>
      </c>
      <c r="L720" s="3"/>
      <c r="M720" s="3"/>
      <c r="N720" s="16"/>
    </row>
    <row r="721" spans="1:23" x14ac:dyDescent="0.15">
      <c r="A721" s="8">
        <v>116</v>
      </c>
      <c r="B721" s="8" t="str">
        <f t="shared" si="88"/>
        <v>3744 DPS NARCOTICS CONTROL</v>
      </c>
      <c r="C721" s="16"/>
      <c r="D721" s="16">
        <f t="shared" si="89"/>
        <v>0</v>
      </c>
      <c r="E721" s="18"/>
      <c r="F721" s="16"/>
      <c r="G721" s="16"/>
      <c r="H721" s="87">
        <f t="shared" si="85"/>
        <v>0</v>
      </c>
      <c r="I721" s="16">
        <v>0</v>
      </c>
      <c r="J721" s="16">
        <f t="shared" si="87"/>
        <v>0</v>
      </c>
      <c r="K721" s="32">
        <v>650</v>
      </c>
      <c r="L721" s="3"/>
      <c r="M721" s="3"/>
      <c r="N721" s="16"/>
    </row>
    <row r="722" spans="1:23" x14ac:dyDescent="0.15">
      <c r="A722" s="8">
        <v>117</v>
      </c>
      <c r="B722" s="8" t="str">
        <f t="shared" si="88"/>
        <v>3763 INMATE WELFARE ACCOUNT</v>
      </c>
      <c r="C722" s="16"/>
      <c r="D722" s="16">
        <f t="shared" si="89"/>
        <v>0</v>
      </c>
      <c r="E722" s="18"/>
      <c r="F722" s="16"/>
      <c r="G722" s="16"/>
      <c r="H722" s="87">
        <f t="shared" si="85"/>
        <v>0</v>
      </c>
      <c r="I722" s="16">
        <v>0</v>
      </c>
      <c r="J722" s="16">
        <f t="shared" si="87"/>
        <v>0</v>
      </c>
      <c r="K722" s="32">
        <v>440</v>
      </c>
      <c r="L722" s="3"/>
      <c r="M722" s="3"/>
      <c r="N722" s="16"/>
    </row>
    <row r="723" spans="1:23" x14ac:dyDescent="0.15">
      <c r="A723" s="8">
        <v>118</v>
      </c>
      <c r="B723" s="8" t="str">
        <f t="shared" si="88"/>
        <v>3772 POLICE CORPS PROGRAM</v>
      </c>
      <c r="C723" s="16"/>
      <c r="D723" s="16">
        <f t="shared" si="89"/>
        <v>0</v>
      </c>
      <c r="E723" s="18"/>
      <c r="F723" s="16"/>
      <c r="G723" s="16"/>
      <c r="H723" s="87">
        <f t="shared" si="85"/>
        <v>0</v>
      </c>
      <c r="I723" s="16">
        <v>0</v>
      </c>
      <c r="J723" s="16">
        <f t="shared" si="87"/>
        <v>0</v>
      </c>
      <c r="K723" s="32">
        <v>650</v>
      </c>
      <c r="L723" s="3"/>
      <c r="M723" s="3"/>
      <c r="N723" s="16"/>
    </row>
    <row r="724" spans="1:23" x14ac:dyDescent="0.15">
      <c r="A724" s="8">
        <v>119</v>
      </c>
      <c r="B724" s="8" t="str">
        <f t="shared" si="88"/>
        <v>3774 POST</v>
      </c>
      <c r="C724" s="16"/>
      <c r="D724" s="16">
        <f t="shared" si="89"/>
        <v>32327</v>
      </c>
      <c r="E724" s="90"/>
      <c r="F724" s="48"/>
      <c r="G724" s="48"/>
      <c r="H724" s="87">
        <f t="shared" si="85"/>
        <v>32327</v>
      </c>
      <c r="I724" s="16">
        <v>7381</v>
      </c>
      <c r="J724" s="16">
        <f t="shared" si="87"/>
        <v>39708</v>
      </c>
      <c r="K724" s="32">
        <v>230</v>
      </c>
      <c r="L724" s="3"/>
      <c r="N724" s="16"/>
      <c r="V724" s="32"/>
      <c r="W724" s="8"/>
    </row>
    <row r="725" spans="1:23" x14ac:dyDescent="0.15">
      <c r="A725" s="8">
        <v>120</v>
      </c>
      <c r="B725" s="8" t="str">
        <f t="shared" si="88"/>
        <v>3775 DPS TRAINING DIV</v>
      </c>
      <c r="C725" s="16"/>
      <c r="D725" s="16">
        <f t="shared" si="89"/>
        <v>0</v>
      </c>
      <c r="E725" s="90"/>
      <c r="F725" s="48"/>
      <c r="G725" s="48"/>
      <c r="H725" s="87">
        <f t="shared" si="85"/>
        <v>0</v>
      </c>
      <c r="I725" s="16">
        <v>0</v>
      </c>
      <c r="J725" s="16">
        <f t="shared" si="87"/>
        <v>0</v>
      </c>
      <c r="K725" s="32">
        <v>650</v>
      </c>
      <c r="L725" s="3"/>
      <c r="N725" s="16"/>
      <c r="V725" s="32"/>
      <c r="W725" s="8"/>
    </row>
    <row r="726" spans="1:23" x14ac:dyDescent="0.15">
      <c r="C726" s="16"/>
      <c r="D726" s="16"/>
      <c r="E726" s="90"/>
      <c r="F726" s="48"/>
      <c r="G726" s="48"/>
      <c r="H726" s="87"/>
      <c r="I726" s="88"/>
      <c r="J726" s="16"/>
      <c r="K726" s="32"/>
      <c r="L726" s="3"/>
      <c r="V726" s="32"/>
      <c r="W726" s="8"/>
    </row>
    <row r="727" spans="1:23" x14ac:dyDescent="0.15">
      <c r="A727" s="50">
        <v>1.6</v>
      </c>
      <c r="B727" s="35" t="s">
        <v>24</v>
      </c>
      <c r="C727" s="85"/>
      <c r="D727" s="86"/>
      <c r="E727" s="21"/>
      <c r="F727" s="21"/>
      <c r="K727" s="32"/>
      <c r="L727" s="21" t="s">
        <v>61</v>
      </c>
      <c r="O727" s="35"/>
      <c r="V727" s="32"/>
      <c r="W727" s="8"/>
    </row>
    <row r="728" spans="1:23" x14ac:dyDescent="0.15">
      <c r="K728" s="32"/>
      <c r="V728" s="32"/>
      <c r="W728" s="8"/>
    </row>
    <row r="729" spans="1:23" ht="31.5" x14ac:dyDescent="0.15">
      <c r="A729" s="9" t="s">
        <v>272</v>
      </c>
      <c r="B729" s="9" t="s">
        <v>144</v>
      </c>
      <c r="C729" s="9" t="s">
        <v>125</v>
      </c>
      <c r="D729" s="9" t="s">
        <v>126</v>
      </c>
      <c r="E729" s="19"/>
      <c r="F729" s="9" t="s">
        <v>227</v>
      </c>
      <c r="G729" s="9" t="s">
        <v>127</v>
      </c>
      <c r="H729" s="9" t="str">
        <f>+H683</f>
        <v>FY 2015 Budgeted Costs</v>
      </c>
      <c r="I729" s="9" t="str">
        <f>+I683</f>
        <v>FY 2012 Carry-Forward</v>
      </c>
      <c r="J729" s="9" t="str">
        <f>+J683</f>
        <v>FY 2015 Fixed Costs</v>
      </c>
      <c r="K729" s="9" t="str">
        <f>+K683</f>
        <v>Budget Division</v>
      </c>
      <c r="L729" s="3"/>
      <c r="O729" s="9"/>
      <c r="V729" s="32"/>
      <c r="W729" s="8"/>
    </row>
    <row r="730" spans="1:23" x14ac:dyDescent="0.15">
      <c r="C730" s="16"/>
      <c r="D730" s="16"/>
      <c r="E730" s="90"/>
      <c r="F730" s="48"/>
      <c r="G730" s="48"/>
      <c r="H730" s="87"/>
      <c r="I730" s="88"/>
      <c r="J730" s="16"/>
      <c r="K730" s="32"/>
      <c r="L730" s="3"/>
      <c r="V730" s="32"/>
      <c r="W730" s="8"/>
    </row>
    <row r="731" spans="1:23" x14ac:dyDescent="0.15">
      <c r="A731" s="8">
        <v>121</v>
      </c>
      <c r="B731" s="8" t="str">
        <f>B465</f>
        <v>3800 DPS PAROLE BRD</v>
      </c>
      <c r="C731" s="16"/>
      <c r="D731" s="16">
        <f>IF($B731=$B465,$F465)</f>
        <v>47825</v>
      </c>
      <c r="E731" s="90"/>
      <c r="F731" s="48"/>
      <c r="G731" s="48"/>
      <c r="H731" s="87">
        <f t="shared" si="85"/>
        <v>47825</v>
      </c>
      <c r="I731" s="16">
        <v>-64841</v>
      </c>
      <c r="J731" s="16">
        <f t="shared" ref="J731:J771" si="90">H731+I731</f>
        <v>-17016</v>
      </c>
      <c r="K731" s="32">
        <v>650</v>
      </c>
      <c r="L731" s="3"/>
      <c r="N731" s="16"/>
      <c r="V731" s="32"/>
      <c r="W731" s="8"/>
    </row>
    <row r="732" spans="1:23" x14ac:dyDescent="0.15">
      <c r="A732" s="8">
        <v>122</v>
      </c>
      <c r="B732" s="8" t="str">
        <f>B466</f>
        <v>3811 CONSUMER AFFAIRS DIVISION</v>
      </c>
      <c r="C732" s="16"/>
      <c r="D732" s="16">
        <f>IF($B732=$B466,$F466)</f>
        <v>0</v>
      </c>
      <c r="E732" s="90"/>
      <c r="F732" s="48"/>
      <c r="G732" s="48"/>
      <c r="H732" s="87">
        <f t="shared" si="85"/>
        <v>0</v>
      </c>
      <c r="I732" s="16">
        <v>0</v>
      </c>
      <c r="J732" s="16">
        <f t="shared" si="90"/>
        <v>0</v>
      </c>
      <c r="K732" s="32">
        <v>743</v>
      </c>
      <c r="L732" s="3"/>
      <c r="N732" s="16"/>
      <c r="V732" s="32"/>
      <c r="W732" s="8"/>
    </row>
    <row r="733" spans="1:23" x14ac:dyDescent="0.15">
      <c r="A733" s="8">
        <v>123</v>
      </c>
      <c r="B733" s="8" t="str">
        <f>B467</f>
        <v>3813 INSURANCE DIVISION</v>
      </c>
      <c r="C733" s="16"/>
      <c r="D733" s="16">
        <f>IF($B733=$B467,$F467)</f>
        <v>476253</v>
      </c>
      <c r="E733" s="90"/>
      <c r="F733" s="48"/>
      <c r="G733" s="48"/>
      <c r="H733" s="87">
        <f t="shared" si="85"/>
        <v>476253</v>
      </c>
      <c r="I733" s="16">
        <v>21192</v>
      </c>
      <c r="J733" s="16">
        <f t="shared" si="90"/>
        <v>497445</v>
      </c>
      <c r="K733" s="32">
        <v>741</v>
      </c>
      <c r="L733" s="3"/>
      <c r="N733" s="16"/>
      <c r="V733" s="32"/>
      <c r="W733" s="8"/>
    </row>
    <row r="734" spans="1:23" x14ac:dyDescent="0.15">
      <c r="A734" s="8">
        <v>124</v>
      </c>
      <c r="B734" s="8" t="str">
        <f>B468</f>
        <v>3814 B&amp;I MANFTD HSNG</v>
      </c>
      <c r="C734" s="16"/>
      <c r="D734" s="16">
        <f>IF($B734=$B468,$F468)</f>
        <v>50942</v>
      </c>
      <c r="E734" s="90"/>
      <c r="F734" s="48"/>
      <c r="G734" s="48"/>
      <c r="H734" s="87">
        <f t="shared" si="85"/>
        <v>50942</v>
      </c>
      <c r="I734" s="16">
        <v>944</v>
      </c>
      <c r="J734" s="16">
        <f t="shared" si="90"/>
        <v>51886</v>
      </c>
      <c r="K734" s="32">
        <v>754</v>
      </c>
      <c r="L734" s="3"/>
      <c r="N734" s="16"/>
      <c r="V734" s="32"/>
      <c r="W734" s="8"/>
    </row>
    <row r="735" spans="1:23" x14ac:dyDescent="0.15">
      <c r="A735" s="8">
        <v>125</v>
      </c>
      <c r="B735" s="8" t="str">
        <f>B469</f>
        <v>3815 TR UNCLAIM PROP</v>
      </c>
      <c r="C735" s="16"/>
      <c r="D735" s="16">
        <f>IF($B735=$B469,$F469)</f>
        <v>8027</v>
      </c>
      <c r="E735" s="90"/>
      <c r="F735" s="48"/>
      <c r="G735" s="48"/>
      <c r="H735" s="87">
        <f t="shared" si="85"/>
        <v>8027</v>
      </c>
      <c r="I735" s="16">
        <v>-6700</v>
      </c>
      <c r="J735" s="16">
        <f t="shared" si="90"/>
        <v>1327</v>
      </c>
      <c r="K735" s="32">
        <v>54</v>
      </c>
      <c r="L735" s="3"/>
      <c r="N735" s="16"/>
      <c r="V735" s="32"/>
      <c r="W735" s="8"/>
    </row>
    <row r="736" spans="1:23" x14ac:dyDescent="0.15">
      <c r="A736" s="8">
        <v>126</v>
      </c>
      <c r="B736" s="8" t="str">
        <f t="shared" ref="B736:B757" si="91">B475</f>
        <v>3816 DPS FIRE MARSHAL</v>
      </c>
      <c r="C736" s="16"/>
      <c r="D736" s="16">
        <f t="shared" ref="D736:D771" si="92">IF($B736=$B475,$F475)</f>
        <v>21610</v>
      </c>
      <c r="E736" s="87"/>
      <c r="F736" s="87"/>
      <c r="G736" s="87"/>
      <c r="H736" s="87">
        <f t="shared" si="85"/>
        <v>21610</v>
      </c>
      <c r="I736" s="16">
        <v>-15360</v>
      </c>
      <c r="J736" s="16">
        <f t="shared" si="90"/>
        <v>6250</v>
      </c>
      <c r="K736" s="32">
        <v>650</v>
      </c>
      <c r="L736" s="3"/>
      <c r="N736" s="16"/>
      <c r="V736" s="32"/>
      <c r="W736" s="8"/>
    </row>
    <row r="737" spans="1:23" x14ac:dyDescent="0.15">
      <c r="A737" s="8">
        <v>127</v>
      </c>
      <c r="B737" s="8" t="str">
        <f t="shared" si="91"/>
        <v>3817 B&amp;I INSURANCE EXAM</v>
      </c>
      <c r="C737" s="16"/>
      <c r="D737" s="16">
        <f t="shared" si="92"/>
        <v>0</v>
      </c>
      <c r="E737" s="16"/>
      <c r="F737" s="16"/>
      <c r="G737" s="16"/>
      <c r="H737" s="87">
        <f t="shared" si="85"/>
        <v>0</v>
      </c>
      <c r="I737" s="16">
        <v>0</v>
      </c>
      <c r="J737" s="16">
        <f t="shared" si="90"/>
        <v>0</v>
      </c>
      <c r="K737" s="32">
        <v>741</v>
      </c>
      <c r="L737" s="3"/>
      <c r="N737" s="16"/>
      <c r="V737" s="32"/>
      <c r="W737" s="8"/>
    </row>
    <row r="738" spans="1:23" x14ac:dyDescent="0.15">
      <c r="A738" s="8">
        <v>128</v>
      </c>
      <c r="B738" s="8" t="str">
        <f t="shared" si="91"/>
        <v>3818 B&amp;I CAPTIVE INSURERS</v>
      </c>
      <c r="C738" s="16"/>
      <c r="D738" s="16">
        <f t="shared" si="92"/>
        <v>0</v>
      </c>
      <c r="E738" s="16"/>
      <c r="F738" s="16"/>
      <c r="G738" s="16"/>
      <c r="H738" s="87">
        <f t="shared" si="85"/>
        <v>0</v>
      </c>
      <c r="I738" s="16">
        <v>0</v>
      </c>
      <c r="J738" s="16">
        <f t="shared" si="90"/>
        <v>0</v>
      </c>
      <c r="K738" s="32">
        <v>741</v>
      </c>
      <c r="L738" s="3"/>
      <c r="N738" s="16"/>
      <c r="V738" s="32"/>
      <c r="W738" s="8"/>
    </row>
    <row r="739" spans="1:23" x14ac:dyDescent="0.15">
      <c r="A739" s="8">
        <v>129</v>
      </c>
      <c r="B739" s="8" t="str">
        <f t="shared" si="91"/>
        <v>3820 B&amp;I RED COOPERATIVES</v>
      </c>
      <c r="C739" s="16"/>
      <c r="D739" s="16">
        <f t="shared" si="92"/>
        <v>305361</v>
      </c>
      <c r="E739" s="48"/>
      <c r="F739" s="48"/>
      <c r="G739" s="48"/>
      <c r="H739" s="87">
        <f t="shared" si="85"/>
        <v>305361</v>
      </c>
      <c r="I739" s="16">
        <v>134860</v>
      </c>
      <c r="J739" s="16">
        <f t="shared" si="90"/>
        <v>440221</v>
      </c>
      <c r="K739" s="32">
        <v>748</v>
      </c>
      <c r="L739" s="3"/>
      <c r="N739" s="16"/>
      <c r="V739" s="32"/>
      <c r="W739" s="8"/>
    </row>
    <row r="740" spans="1:23" x14ac:dyDescent="0.15">
      <c r="A740" s="8">
        <v>130</v>
      </c>
      <c r="B740" s="8" t="str">
        <f t="shared" si="91"/>
        <v>3823 RED REAL ESTATE DIV</v>
      </c>
      <c r="C740" s="16"/>
      <c r="D740" s="16">
        <f t="shared" si="92"/>
        <v>609819</v>
      </c>
      <c r="E740" s="48"/>
      <c r="F740" s="48"/>
      <c r="G740" s="48"/>
      <c r="H740" s="87">
        <f t="shared" si="85"/>
        <v>609819</v>
      </c>
      <c r="I740" s="16">
        <v>27873</v>
      </c>
      <c r="J740" s="16">
        <f t="shared" si="90"/>
        <v>637692</v>
      </c>
      <c r="K740" s="32">
        <v>748</v>
      </c>
      <c r="L740" s="3"/>
      <c r="V740" s="32"/>
      <c r="W740" s="8"/>
    </row>
    <row r="741" spans="1:23" x14ac:dyDescent="0.15">
      <c r="A741" s="8">
        <v>131</v>
      </c>
      <c r="B741" s="8" t="str">
        <f t="shared" si="91"/>
        <v>3824 B&amp;I INS ED &amp; RESEARCH</v>
      </c>
      <c r="C741" s="16"/>
      <c r="D741" s="16">
        <f t="shared" si="92"/>
        <v>0</v>
      </c>
      <c r="E741" s="48"/>
      <c r="F741" s="16"/>
      <c r="G741" s="16"/>
      <c r="H741" s="87">
        <f t="shared" si="85"/>
        <v>0</v>
      </c>
      <c r="I741" s="16">
        <v>0</v>
      </c>
      <c r="J741" s="16">
        <f t="shared" si="90"/>
        <v>0</v>
      </c>
      <c r="K741" s="32">
        <v>741</v>
      </c>
      <c r="L741" s="3"/>
      <c r="V741" s="32"/>
      <c r="W741" s="8"/>
    </row>
    <row r="742" spans="1:23" x14ac:dyDescent="0.15">
      <c r="A742" s="8">
        <v>132</v>
      </c>
      <c r="B742" s="8" t="str">
        <f t="shared" si="91"/>
        <v>3828 B&amp;I NATL ASSOC INS COMM</v>
      </c>
      <c r="C742" s="16"/>
      <c r="D742" s="16">
        <f t="shared" si="92"/>
        <v>0</v>
      </c>
      <c r="E742" s="91"/>
      <c r="F742" s="16"/>
      <c r="G742" s="16"/>
      <c r="H742" s="87">
        <f t="shared" si="85"/>
        <v>0</v>
      </c>
      <c r="I742" s="16">
        <v>0</v>
      </c>
      <c r="J742" s="16">
        <f t="shared" si="90"/>
        <v>0</v>
      </c>
      <c r="K742" s="32">
        <v>741</v>
      </c>
      <c r="L742" s="3"/>
      <c r="V742" s="32"/>
      <c r="W742" s="8"/>
    </row>
    <row r="743" spans="1:23" x14ac:dyDescent="0.15">
      <c r="A743" s="8">
        <v>133</v>
      </c>
      <c r="B743" s="8" t="str">
        <f t="shared" si="91"/>
        <v>3833 B&amp;I INS COST STABILIZAITON</v>
      </c>
      <c r="C743" s="16"/>
      <c r="D743" s="16">
        <f t="shared" si="92"/>
        <v>0</v>
      </c>
      <c r="E743" s="91"/>
      <c r="F743" s="16"/>
      <c r="G743" s="16"/>
      <c r="H743" s="87">
        <f t="shared" si="85"/>
        <v>0</v>
      </c>
      <c r="I743" s="16">
        <v>0</v>
      </c>
      <c r="J743" s="16">
        <f t="shared" si="90"/>
        <v>0</v>
      </c>
      <c r="K743" s="32">
        <v>741</v>
      </c>
      <c r="L743" s="3"/>
      <c r="V743" s="32"/>
      <c r="W743" s="8"/>
    </row>
    <row r="744" spans="1:23" x14ac:dyDescent="0.15">
      <c r="A744" s="8">
        <v>134</v>
      </c>
      <c r="B744" s="8" t="str">
        <f t="shared" si="91"/>
        <v>3835 BOARD OF FINANCE</v>
      </c>
      <c r="C744" s="16"/>
      <c r="D744" s="16">
        <f t="shared" si="92"/>
        <v>285068</v>
      </c>
      <c r="E744" s="91"/>
      <c r="F744" s="16"/>
      <c r="G744" s="16"/>
      <c r="H744" s="87">
        <f t="shared" si="85"/>
        <v>285068</v>
      </c>
      <c r="I744" s="16">
        <v>-41999</v>
      </c>
      <c r="J744" s="16">
        <f t="shared" si="90"/>
        <v>243069</v>
      </c>
      <c r="K744" s="32">
        <v>755</v>
      </c>
      <c r="L744" s="3"/>
      <c r="M744" s="3"/>
    </row>
    <row r="745" spans="1:23" x14ac:dyDescent="0.15">
      <c r="A745" s="8">
        <v>135</v>
      </c>
      <c r="B745" s="8" t="str">
        <f t="shared" si="91"/>
        <v>3841 B&amp;I HOUSING DIV</v>
      </c>
      <c r="C745" s="16"/>
      <c r="D745" s="16">
        <f t="shared" si="92"/>
        <v>1969</v>
      </c>
      <c r="E745" s="91"/>
      <c r="F745" s="16"/>
      <c r="G745" s="16"/>
      <c r="H745" s="87">
        <f t="shared" ref="H745:H806" si="93">SUM(C745:G745)</f>
        <v>1969</v>
      </c>
      <c r="I745" s="16">
        <v>-33881</v>
      </c>
      <c r="J745" s="16">
        <f t="shared" si="90"/>
        <v>-31912</v>
      </c>
      <c r="K745" s="32">
        <v>744</v>
      </c>
      <c r="L745" s="3"/>
      <c r="M745" s="3"/>
    </row>
    <row r="746" spans="1:23" x14ac:dyDescent="0.15">
      <c r="A746" s="8">
        <v>136</v>
      </c>
      <c r="B746" s="8" t="str">
        <f t="shared" si="91"/>
        <v>3900 LABOR COMM</v>
      </c>
      <c r="C746" s="16"/>
      <c r="D746" s="16">
        <f t="shared" si="92"/>
        <v>145173</v>
      </c>
      <c r="E746" s="91"/>
      <c r="F746" s="16"/>
      <c r="G746" s="16"/>
      <c r="H746" s="87">
        <f t="shared" si="93"/>
        <v>145173</v>
      </c>
      <c r="I746" s="16">
        <v>-13317</v>
      </c>
      <c r="J746" s="16">
        <f t="shared" si="90"/>
        <v>131856</v>
      </c>
      <c r="K746" s="32">
        <v>752</v>
      </c>
      <c r="L746" s="3"/>
      <c r="M746" s="3"/>
    </row>
    <row r="747" spans="1:23" x14ac:dyDescent="0.15">
      <c r="A747" s="8">
        <v>137</v>
      </c>
      <c r="B747" s="8" t="str">
        <f t="shared" si="91"/>
        <v>3910 B&amp;I MORTGAGE LENDING</v>
      </c>
      <c r="C747" s="16"/>
      <c r="D747" s="16">
        <f t="shared" si="92"/>
        <v>203144</v>
      </c>
      <c r="E747" s="91"/>
      <c r="F747" s="16"/>
      <c r="G747" s="16"/>
      <c r="H747" s="87">
        <f t="shared" si="93"/>
        <v>203144</v>
      </c>
      <c r="I747" s="16">
        <v>-153966</v>
      </c>
      <c r="J747" s="16">
        <f t="shared" si="90"/>
        <v>49178</v>
      </c>
      <c r="K747" s="32">
        <v>756</v>
      </c>
      <c r="L747" s="3"/>
      <c r="M747" s="3"/>
    </row>
    <row r="748" spans="1:23" x14ac:dyDescent="0.15">
      <c r="A748" s="8">
        <v>138</v>
      </c>
      <c r="B748" s="8" t="str">
        <f t="shared" si="91"/>
        <v>3920 PUBLIC UTILITIES COMM</v>
      </c>
      <c r="C748" s="16"/>
      <c r="D748" s="16">
        <f t="shared" si="92"/>
        <v>136</v>
      </c>
      <c r="E748" s="91"/>
      <c r="F748" s="16"/>
      <c r="G748" s="16"/>
      <c r="H748" s="87">
        <f t="shared" si="93"/>
        <v>136</v>
      </c>
      <c r="I748" s="16">
        <v>126</v>
      </c>
      <c r="J748" s="16">
        <f t="shared" si="90"/>
        <v>262</v>
      </c>
      <c r="K748" s="32">
        <v>580</v>
      </c>
      <c r="L748" s="3"/>
      <c r="M748" s="3"/>
    </row>
    <row r="749" spans="1:23" x14ac:dyDescent="0.15">
      <c r="A749" s="8">
        <v>139</v>
      </c>
      <c r="B749" s="8" t="str">
        <f t="shared" si="91"/>
        <v>3922 B&amp;I TRANSPORTATION SERV</v>
      </c>
      <c r="C749" s="16"/>
      <c r="D749" s="16">
        <f t="shared" si="92"/>
        <v>245821</v>
      </c>
      <c r="E749" s="91"/>
      <c r="F749" s="16"/>
      <c r="G749" s="16"/>
      <c r="H749" s="87">
        <f t="shared" si="93"/>
        <v>245821</v>
      </c>
      <c r="I749" s="16">
        <v>-87200</v>
      </c>
      <c r="J749" s="16">
        <f t="shared" si="90"/>
        <v>158621</v>
      </c>
      <c r="K749" s="32">
        <v>751</v>
      </c>
      <c r="L749" s="3"/>
      <c r="M749" s="3"/>
    </row>
    <row r="750" spans="1:23" x14ac:dyDescent="0.15">
      <c r="A750" s="8">
        <v>140</v>
      </c>
      <c r="B750" s="8" t="str">
        <f t="shared" si="91"/>
        <v>3952 B&amp;I ATHLETIC COMM</v>
      </c>
      <c r="C750" s="16"/>
      <c r="D750" s="16">
        <f t="shared" si="92"/>
        <v>101029</v>
      </c>
      <c r="E750" s="91"/>
      <c r="F750" s="16"/>
      <c r="G750" s="16"/>
      <c r="H750" s="87">
        <f t="shared" si="93"/>
        <v>101029</v>
      </c>
      <c r="I750" s="16">
        <v>21508</v>
      </c>
      <c r="J750" s="16">
        <f t="shared" si="90"/>
        <v>122537</v>
      </c>
      <c r="K750" s="32">
        <v>749</v>
      </c>
      <c r="L750" s="3"/>
      <c r="M750" s="3"/>
    </row>
    <row r="751" spans="1:23" x14ac:dyDescent="0.15">
      <c r="A751" s="8">
        <v>141</v>
      </c>
      <c r="B751" s="8" t="str">
        <f t="shared" si="91"/>
        <v>4061 GAMING CONTROL BD</v>
      </c>
      <c r="C751" s="16"/>
      <c r="D751" s="16">
        <f t="shared" si="92"/>
        <v>1080435</v>
      </c>
      <c r="E751" s="91"/>
      <c r="F751" s="16"/>
      <c r="G751" s="16"/>
      <c r="H751" s="87">
        <f t="shared" si="93"/>
        <v>1080435</v>
      </c>
      <c r="I751" s="16">
        <v>-155233</v>
      </c>
      <c r="J751" s="16">
        <f t="shared" si="90"/>
        <v>925202</v>
      </c>
      <c r="K751" s="32">
        <v>611</v>
      </c>
      <c r="L751" s="3"/>
      <c r="M751" s="3"/>
    </row>
    <row r="752" spans="1:23" x14ac:dyDescent="0.15">
      <c r="A752" s="8">
        <v>142</v>
      </c>
      <c r="B752" s="8" t="str">
        <f t="shared" si="91"/>
        <v>4067 NV GAMING COMM</v>
      </c>
      <c r="C752" s="16"/>
      <c r="D752" s="16">
        <f t="shared" si="92"/>
        <v>0</v>
      </c>
      <c r="E752" s="91"/>
      <c r="F752" s="16"/>
      <c r="G752" s="16"/>
      <c r="H752" s="87">
        <f t="shared" si="93"/>
        <v>0</v>
      </c>
      <c r="I752" s="16">
        <v>0</v>
      </c>
      <c r="J752" s="16">
        <f t="shared" si="90"/>
        <v>0</v>
      </c>
      <c r="K752" s="32">
        <v>611</v>
      </c>
      <c r="L752" s="3"/>
      <c r="M752" s="3"/>
    </row>
    <row r="753" spans="1:13" x14ac:dyDescent="0.15">
      <c r="A753" s="8">
        <v>143</v>
      </c>
      <c r="B753" s="8" t="str">
        <f t="shared" si="91"/>
        <v>4101 NV NATURAL HERITAGE</v>
      </c>
      <c r="C753" s="16"/>
      <c r="D753" s="16">
        <f t="shared" si="92"/>
        <v>0</v>
      </c>
      <c r="E753" s="91"/>
      <c r="F753" s="16"/>
      <c r="G753" s="16"/>
      <c r="H753" s="87">
        <f t="shared" si="93"/>
        <v>0</v>
      </c>
      <c r="I753" s="16">
        <v>0</v>
      </c>
      <c r="J753" s="16">
        <f t="shared" si="90"/>
        <v>0</v>
      </c>
      <c r="K753" s="32">
        <v>708</v>
      </c>
      <c r="L753" s="3"/>
      <c r="M753" s="3"/>
    </row>
    <row r="754" spans="1:13" x14ac:dyDescent="0.15">
      <c r="A754" s="8">
        <v>144</v>
      </c>
      <c r="B754" s="8" t="str">
        <f t="shared" si="91"/>
        <v>4130 TAXI AUTHORITY</v>
      </c>
      <c r="C754" s="16"/>
      <c r="D754" s="16">
        <f t="shared" si="92"/>
        <v>209066</v>
      </c>
      <c r="E754" s="91"/>
      <c r="F754" s="16"/>
      <c r="G754" s="16"/>
      <c r="H754" s="87">
        <f t="shared" si="93"/>
        <v>209066</v>
      </c>
      <c r="I754" s="16">
        <v>55506</v>
      </c>
      <c r="J754" s="16">
        <f t="shared" si="90"/>
        <v>264572</v>
      </c>
      <c r="K754" s="32">
        <v>750</v>
      </c>
      <c r="L754" s="3"/>
      <c r="M754" s="3"/>
    </row>
    <row r="755" spans="1:13" x14ac:dyDescent="0.15">
      <c r="A755" s="8">
        <v>145</v>
      </c>
      <c r="B755" s="8" t="str">
        <f t="shared" si="91"/>
        <v>4149 ENVIRONMENTAL COMM</v>
      </c>
      <c r="C755" s="16"/>
      <c r="D755" s="16">
        <f t="shared" si="92"/>
        <v>55513</v>
      </c>
      <c r="E755" s="91"/>
      <c r="F755" s="16"/>
      <c r="G755" s="16"/>
      <c r="H755" s="87">
        <f t="shared" si="93"/>
        <v>55513</v>
      </c>
      <c r="I755" s="16">
        <v>8667</v>
      </c>
      <c r="J755" s="16">
        <f t="shared" si="90"/>
        <v>64180</v>
      </c>
      <c r="K755" s="32">
        <v>700</v>
      </c>
      <c r="L755" s="3"/>
      <c r="M755" s="3"/>
    </row>
    <row r="756" spans="1:13" x14ac:dyDescent="0.15">
      <c r="A756" s="8">
        <v>146</v>
      </c>
      <c r="B756" s="8" t="str">
        <f t="shared" si="91"/>
        <v>4150 DCNR CONS NAT RES ADMIN</v>
      </c>
      <c r="C756" s="16"/>
      <c r="D756" s="16">
        <f t="shared" si="92"/>
        <v>9148</v>
      </c>
      <c r="E756" s="91"/>
      <c r="F756" s="16"/>
      <c r="G756" s="16"/>
      <c r="H756" s="87">
        <f t="shared" si="93"/>
        <v>9148</v>
      </c>
      <c r="I756" s="16">
        <v>-31286</v>
      </c>
      <c r="J756" s="16">
        <f t="shared" si="90"/>
        <v>-22138</v>
      </c>
      <c r="K756" s="32">
        <v>700</v>
      </c>
      <c r="L756" s="3"/>
      <c r="M756" s="3"/>
    </row>
    <row r="757" spans="1:13" x14ac:dyDescent="0.15">
      <c r="A757" s="8">
        <v>147</v>
      </c>
      <c r="B757" s="8" t="str">
        <f t="shared" si="91"/>
        <v>4151 DCNR CONSERVATION DIST</v>
      </c>
      <c r="C757" s="16"/>
      <c r="D757" s="16">
        <f t="shared" si="92"/>
        <v>0</v>
      </c>
      <c r="E757" s="91"/>
      <c r="F757" s="16"/>
      <c r="G757" s="16"/>
      <c r="H757" s="87">
        <f t="shared" si="93"/>
        <v>0</v>
      </c>
      <c r="I757" s="16">
        <v>0</v>
      </c>
      <c r="J757" s="16">
        <f t="shared" si="90"/>
        <v>0</v>
      </c>
      <c r="K757" s="32">
        <v>701</v>
      </c>
      <c r="L757" s="3"/>
      <c r="M757" s="3"/>
    </row>
    <row r="758" spans="1:13" x14ac:dyDescent="0.15">
      <c r="A758" s="8">
        <v>148</v>
      </c>
      <c r="B758" s="16" t="s">
        <v>270</v>
      </c>
      <c r="C758" s="16"/>
      <c r="D758" s="16">
        <f t="shared" si="92"/>
        <v>0</v>
      </c>
      <c r="E758" s="91"/>
      <c r="F758" s="16"/>
      <c r="G758" s="16"/>
      <c r="H758" s="87">
        <f t="shared" si="93"/>
        <v>0</v>
      </c>
      <c r="I758" s="16">
        <v>-4870</v>
      </c>
      <c r="J758" s="16">
        <f t="shared" si="90"/>
        <v>-4870</v>
      </c>
      <c r="K758" s="32">
        <v>700</v>
      </c>
      <c r="L758" s="3"/>
      <c r="M758" s="3"/>
    </row>
    <row r="759" spans="1:13" x14ac:dyDescent="0.15">
      <c r="A759" s="8">
        <v>149</v>
      </c>
      <c r="B759" s="8" t="str">
        <f t="shared" ref="B759:B765" si="94">B498</f>
        <v>4162 DCNR PARKS DIV</v>
      </c>
      <c r="C759" s="16"/>
      <c r="D759" s="16">
        <f t="shared" si="92"/>
        <v>36076</v>
      </c>
      <c r="E759" s="91"/>
      <c r="F759" s="16"/>
      <c r="G759" s="16"/>
      <c r="H759" s="87">
        <f t="shared" si="93"/>
        <v>36076</v>
      </c>
      <c r="I759" s="16">
        <v>-3799</v>
      </c>
      <c r="J759" s="16">
        <f t="shared" si="90"/>
        <v>32277</v>
      </c>
      <c r="K759" s="32">
        <v>704</v>
      </c>
      <c r="L759" s="3"/>
      <c r="M759" s="3"/>
    </row>
    <row r="760" spans="1:13" x14ac:dyDescent="0.15">
      <c r="A760" s="8">
        <v>150</v>
      </c>
      <c r="B760" s="8" t="str">
        <f t="shared" si="94"/>
        <v>4166 NEVADA TAHOE REG PLAN</v>
      </c>
      <c r="C760" s="16"/>
      <c r="D760" s="16">
        <f t="shared" si="92"/>
        <v>326</v>
      </c>
      <c r="E760" s="91"/>
      <c r="F760" s="16"/>
      <c r="G760" s="16"/>
      <c r="H760" s="87">
        <f t="shared" si="93"/>
        <v>326</v>
      </c>
      <c r="I760" s="16">
        <v>302</v>
      </c>
      <c r="J760" s="16">
        <f t="shared" si="90"/>
        <v>628</v>
      </c>
      <c r="K760" s="32">
        <v>707</v>
      </c>
      <c r="L760" s="3"/>
      <c r="M760" s="3"/>
    </row>
    <row r="761" spans="1:13" x14ac:dyDescent="0.15">
      <c r="A761" s="8">
        <v>151</v>
      </c>
      <c r="B761" s="8" t="str">
        <f t="shared" si="94"/>
        <v>4171 DCNR WATER RES DIV</v>
      </c>
      <c r="C761" s="16"/>
      <c r="D761" s="16">
        <f t="shared" si="92"/>
        <v>286325</v>
      </c>
      <c r="E761" s="91"/>
      <c r="F761" s="16"/>
      <c r="G761" s="16"/>
      <c r="H761" s="87">
        <f t="shared" si="93"/>
        <v>286325</v>
      </c>
      <c r="I761" s="16">
        <v>-142509</v>
      </c>
      <c r="J761" s="16">
        <f t="shared" si="90"/>
        <v>143816</v>
      </c>
      <c r="K761" s="32">
        <v>705</v>
      </c>
      <c r="L761" s="3"/>
      <c r="M761" s="3"/>
    </row>
    <row r="762" spans="1:13" x14ac:dyDescent="0.15">
      <c r="A762" s="8">
        <v>152</v>
      </c>
      <c r="B762" s="8" t="str">
        <f t="shared" si="94"/>
        <v>4173 DCNR STATE LANDS</v>
      </c>
      <c r="C762" s="16"/>
      <c r="D762" s="16">
        <f t="shared" si="92"/>
        <v>19858</v>
      </c>
      <c r="E762" s="91"/>
      <c r="F762" s="16"/>
      <c r="G762" s="16"/>
      <c r="H762" s="87">
        <f t="shared" si="93"/>
        <v>19858</v>
      </c>
      <c r="I762" s="16">
        <v>-28187</v>
      </c>
      <c r="J762" s="16">
        <f t="shared" si="90"/>
        <v>-8329</v>
      </c>
      <c r="K762" s="32">
        <v>707</v>
      </c>
      <c r="L762" s="3"/>
      <c r="M762" s="3"/>
    </row>
    <row r="763" spans="1:13" x14ac:dyDescent="0.15">
      <c r="A763" s="8">
        <v>153</v>
      </c>
      <c r="B763" s="8" t="str">
        <f t="shared" si="94"/>
        <v>4195 DCNR FORESTRY DIV</v>
      </c>
      <c r="C763" s="16"/>
      <c r="D763" s="16">
        <f t="shared" si="92"/>
        <v>147577</v>
      </c>
      <c r="E763" s="91"/>
      <c r="F763" s="16"/>
      <c r="G763" s="16"/>
      <c r="H763" s="87">
        <f t="shared" si="93"/>
        <v>147577</v>
      </c>
      <c r="I763" s="16">
        <v>28150</v>
      </c>
      <c r="J763" s="16">
        <f t="shared" si="90"/>
        <v>175727</v>
      </c>
      <c r="K763" s="32">
        <v>706</v>
      </c>
      <c r="L763" s="3"/>
      <c r="M763" s="3"/>
    </row>
    <row r="764" spans="1:13" x14ac:dyDescent="0.15">
      <c r="A764" s="8">
        <v>154</v>
      </c>
      <c r="B764" s="8" t="str">
        <f t="shared" si="94"/>
        <v>4196 FOREST FIRE SUPPRESS</v>
      </c>
      <c r="C764" s="16"/>
      <c r="D764" s="16">
        <f t="shared" si="92"/>
        <v>0</v>
      </c>
      <c r="E764" s="91"/>
      <c r="F764" s="16"/>
      <c r="G764" s="16"/>
      <c r="H764" s="87">
        <f t="shared" si="93"/>
        <v>0</v>
      </c>
      <c r="I764" s="16">
        <v>0</v>
      </c>
      <c r="J764" s="16">
        <f t="shared" si="90"/>
        <v>0</v>
      </c>
      <c r="K764" s="32">
        <v>706</v>
      </c>
      <c r="L764" s="3"/>
      <c r="M764" s="3"/>
    </row>
    <row r="765" spans="1:13" x14ac:dyDescent="0.15">
      <c r="A765" s="8">
        <v>155</v>
      </c>
      <c r="B765" s="8" t="str">
        <f t="shared" si="94"/>
        <v>4204 DCNR TAHOE REG PLANNING</v>
      </c>
      <c r="C765" s="16"/>
      <c r="D765" s="16">
        <f t="shared" si="92"/>
        <v>4075</v>
      </c>
      <c r="E765" s="91"/>
      <c r="F765" s="16"/>
      <c r="G765" s="16"/>
      <c r="H765" s="87">
        <f t="shared" si="93"/>
        <v>4075</v>
      </c>
      <c r="I765" s="16">
        <v>246</v>
      </c>
      <c r="J765" s="16">
        <f t="shared" si="90"/>
        <v>4321</v>
      </c>
      <c r="K765" s="32">
        <v>700</v>
      </c>
      <c r="L765" s="3"/>
      <c r="M765" s="3"/>
    </row>
    <row r="766" spans="1:13" x14ac:dyDescent="0.15">
      <c r="A766" s="8">
        <v>156</v>
      </c>
      <c r="B766" s="8" t="s">
        <v>228</v>
      </c>
      <c r="C766" s="16"/>
      <c r="D766" s="16">
        <f t="shared" si="92"/>
        <v>177</v>
      </c>
      <c r="E766" s="91"/>
      <c r="F766" s="16"/>
      <c r="G766" s="16"/>
      <c r="H766" s="87">
        <f>SUM(C766:G766)</f>
        <v>177</v>
      </c>
      <c r="I766" s="16">
        <v>164</v>
      </c>
      <c r="J766" s="16">
        <f t="shared" si="90"/>
        <v>341</v>
      </c>
      <c r="K766" s="32">
        <v>334</v>
      </c>
      <c r="L766" s="3"/>
      <c r="M766" s="3"/>
    </row>
    <row r="767" spans="1:13" x14ac:dyDescent="0.15">
      <c r="A767" s="8">
        <v>157</v>
      </c>
      <c r="B767" s="8" t="str">
        <f>B506</f>
        <v>4219 COMM ON MINERAL RESOURCES</v>
      </c>
      <c r="C767" s="16"/>
      <c r="D767" s="16">
        <f t="shared" si="92"/>
        <v>19383</v>
      </c>
      <c r="E767" s="91"/>
      <c r="F767" s="16"/>
      <c r="G767" s="16"/>
      <c r="H767" s="87">
        <f t="shared" si="93"/>
        <v>19383</v>
      </c>
      <c r="I767" s="16">
        <v>530</v>
      </c>
      <c r="J767" s="16">
        <f t="shared" si="90"/>
        <v>19913</v>
      </c>
      <c r="K767" s="32">
        <v>500</v>
      </c>
      <c r="L767" s="3"/>
      <c r="M767" s="3"/>
    </row>
    <row r="768" spans="1:13" x14ac:dyDescent="0.15">
      <c r="A768" s="8">
        <v>158</v>
      </c>
      <c r="B768" s="8" t="str">
        <f>B507</f>
        <v>4227 FORESTRY INTER-GOVT</v>
      </c>
      <c r="C768" s="16"/>
      <c r="D768" s="16">
        <f t="shared" si="92"/>
        <v>0</v>
      </c>
      <c r="E768" s="91"/>
      <c r="F768" s="16"/>
      <c r="G768" s="16"/>
      <c r="H768" s="87">
        <f t="shared" si="93"/>
        <v>0</v>
      </c>
      <c r="I768" s="16">
        <v>0</v>
      </c>
      <c r="J768" s="16">
        <f t="shared" si="90"/>
        <v>0</v>
      </c>
      <c r="K768" s="32">
        <v>706</v>
      </c>
      <c r="L768" s="3"/>
      <c r="M768" s="3"/>
    </row>
    <row r="769" spans="1:23" x14ac:dyDescent="0.15">
      <c r="A769" s="8">
        <v>159</v>
      </c>
      <c r="B769" s="8" t="str">
        <f>B508</f>
        <v>4235 FORESTRY NURSERIES</v>
      </c>
      <c r="C769" s="16"/>
      <c r="D769" s="16">
        <f t="shared" si="92"/>
        <v>0</v>
      </c>
      <c r="E769" s="91"/>
      <c r="F769" s="16"/>
      <c r="G769" s="16"/>
      <c r="H769" s="87">
        <f t="shared" si="93"/>
        <v>0</v>
      </c>
      <c r="I769" s="16">
        <v>0</v>
      </c>
      <c r="J769" s="16">
        <f t="shared" si="90"/>
        <v>0</v>
      </c>
      <c r="K769" s="32">
        <v>706</v>
      </c>
      <c r="L769" s="3"/>
      <c r="M769" s="3"/>
    </row>
    <row r="770" spans="1:23" x14ac:dyDescent="0.15">
      <c r="A770" s="8">
        <v>160</v>
      </c>
      <c r="B770" s="8" t="str">
        <f>B509</f>
        <v>4452 WILDLIFE DEPT</v>
      </c>
      <c r="C770" s="16"/>
      <c r="D770" s="16">
        <f t="shared" si="92"/>
        <v>0</v>
      </c>
      <c r="E770" s="91"/>
      <c r="F770" s="16"/>
      <c r="G770" s="16"/>
      <c r="H770" s="87">
        <f t="shared" si="93"/>
        <v>0</v>
      </c>
      <c r="I770" s="16">
        <v>0</v>
      </c>
      <c r="J770" s="16">
        <f>H770+I770</f>
        <v>0</v>
      </c>
      <c r="K770" s="32">
        <v>702</v>
      </c>
      <c r="L770" s="3"/>
      <c r="M770" s="3"/>
    </row>
    <row r="771" spans="1:23" x14ac:dyDescent="0.15">
      <c r="A771" s="8">
        <v>161</v>
      </c>
      <c r="B771" s="8" t="str">
        <f>B510</f>
        <v>4460 WILDLIFE DEPT</v>
      </c>
      <c r="C771" s="16"/>
      <c r="D771" s="16">
        <f t="shared" si="92"/>
        <v>298373</v>
      </c>
      <c r="E771" s="91"/>
      <c r="F771" s="16"/>
      <c r="G771" s="16"/>
      <c r="H771" s="87">
        <f t="shared" si="93"/>
        <v>298373</v>
      </c>
      <c r="I771" s="16">
        <v>154457</v>
      </c>
      <c r="J771" s="16">
        <f t="shared" si="90"/>
        <v>452830</v>
      </c>
      <c r="K771" s="32">
        <v>702</v>
      </c>
      <c r="L771" s="3"/>
      <c r="M771" s="3"/>
    </row>
    <row r="772" spans="1:23" x14ac:dyDescent="0.15">
      <c r="C772" s="16"/>
      <c r="D772" s="16"/>
      <c r="E772" s="91"/>
      <c r="F772" s="16"/>
      <c r="G772" s="16"/>
      <c r="H772" s="87"/>
      <c r="I772" s="88"/>
      <c r="J772" s="16"/>
      <c r="K772" s="32"/>
      <c r="L772" s="3"/>
      <c r="M772" s="3"/>
      <c r="O772" s="35"/>
    </row>
    <row r="773" spans="1:23" x14ac:dyDescent="0.15">
      <c r="A773" s="50">
        <v>1.6</v>
      </c>
      <c r="B773" s="35" t="s">
        <v>24</v>
      </c>
      <c r="C773" s="85"/>
      <c r="D773" s="86"/>
      <c r="E773" s="21"/>
      <c r="F773" s="21"/>
      <c r="K773" s="32"/>
      <c r="L773" s="21" t="s">
        <v>61</v>
      </c>
      <c r="V773" s="32"/>
      <c r="W773" s="8"/>
    </row>
    <row r="774" spans="1:23" x14ac:dyDescent="0.15">
      <c r="K774" s="32"/>
      <c r="O774" s="9"/>
      <c r="V774" s="32"/>
      <c r="W774" s="8"/>
    </row>
    <row r="775" spans="1:23" ht="31.5" x14ac:dyDescent="0.15">
      <c r="A775" s="9" t="s">
        <v>272</v>
      </c>
      <c r="B775" s="9" t="s">
        <v>144</v>
      </c>
      <c r="C775" s="9" t="s">
        <v>125</v>
      </c>
      <c r="D775" s="9" t="s">
        <v>126</v>
      </c>
      <c r="E775" s="19"/>
      <c r="F775" s="9" t="s">
        <v>227</v>
      </c>
      <c r="G775" s="9" t="s">
        <v>127</v>
      </c>
      <c r="H775" s="9" t="str">
        <f>+H729</f>
        <v>FY 2015 Budgeted Costs</v>
      </c>
      <c r="I775" s="9" t="str">
        <f>+I729</f>
        <v>FY 2012 Carry-Forward</v>
      </c>
      <c r="J775" s="9" t="str">
        <f>+J729</f>
        <v>FY 2015 Fixed Costs</v>
      </c>
      <c r="K775" s="9" t="str">
        <f>+K729</f>
        <v>Budget Division</v>
      </c>
      <c r="L775" s="3"/>
      <c r="V775" s="32"/>
      <c r="W775" s="8"/>
    </row>
    <row r="776" spans="1:23" x14ac:dyDescent="0.15">
      <c r="C776" s="16"/>
      <c r="D776" s="16"/>
      <c r="E776" s="91"/>
      <c r="F776" s="16"/>
      <c r="G776" s="16"/>
      <c r="H776" s="87"/>
      <c r="I776" s="88"/>
      <c r="J776" s="16"/>
      <c r="K776" s="32"/>
      <c r="L776" s="3"/>
      <c r="M776" s="3"/>
    </row>
    <row r="777" spans="1:23" x14ac:dyDescent="0.15">
      <c r="A777" s="8">
        <v>162</v>
      </c>
      <c r="B777" s="8" t="str">
        <f>B511</f>
        <v>4470 B&amp;I DAIRY COMM</v>
      </c>
      <c r="C777" s="16"/>
      <c r="D777" s="16">
        <f>IF($B777=$B511,$F511)</f>
        <v>407</v>
      </c>
      <c r="E777" s="91"/>
      <c r="F777" s="16"/>
      <c r="G777" s="16"/>
      <c r="H777" s="87">
        <f t="shared" si="93"/>
        <v>407</v>
      </c>
      <c r="I777" s="16">
        <v>-182</v>
      </c>
      <c r="J777" s="16">
        <f t="shared" ref="J777:J806" si="95">H777+I777</f>
        <v>225</v>
      </c>
      <c r="K777" s="32">
        <v>745</v>
      </c>
      <c r="L777" s="3"/>
      <c r="M777" s="3"/>
    </row>
    <row r="778" spans="1:23" x14ac:dyDescent="0.15">
      <c r="A778" s="8">
        <v>163</v>
      </c>
      <c r="B778" s="8" t="str">
        <f>B512</f>
        <v>4490 COLORADO RIVER COMM</v>
      </c>
      <c r="C778" s="16"/>
      <c r="D778" s="16">
        <f>IF($B778=$B512,$F512)</f>
        <v>450785</v>
      </c>
      <c r="E778" s="91"/>
      <c r="F778" s="16"/>
      <c r="G778" s="16"/>
      <c r="H778" s="87">
        <f t="shared" si="93"/>
        <v>450785</v>
      </c>
      <c r="I778" s="16">
        <v>-90817</v>
      </c>
      <c r="J778" s="16">
        <f t="shared" si="95"/>
        <v>359968</v>
      </c>
      <c r="K778" s="32">
        <v>690</v>
      </c>
      <c r="L778" s="3"/>
      <c r="M778" s="3"/>
    </row>
    <row r="779" spans="1:23" x14ac:dyDescent="0.15">
      <c r="A779" s="8">
        <v>164</v>
      </c>
      <c r="B779" s="8" t="str">
        <f>B513</f>
        <v>4491 AGR BEEF COUNCIL</v>
      </c>
      <c r="C779" s="16"/>
      <c r="D779" s="16">
        <f>IF($B779=$B513,$F513)</f>
        <v>0</v>
      </c>
      <c r="E779" s="91"/>
      <c r="F779" s="16"/>
      <c r="G779" s="16"/>
      <c r="H779" s="87">
        <f t="shared" si="93"/>
        <v>0</v>
      </c>
      <c r="I779" s="16">
        <v>0</v>
      </c>
      <c r="J779" s="16">
        <f t="shared" si="95"/>
        <v>0</v>
      </c>
      <c r="K779" s="32">
        <v>690</v>
      </c>
      <c r="L779" s="3"/>
      <c r="M779" s="3"/>
    </row>
    <row r="780" spans="1:23" x14ac:dyDescent="0.15">
      <c r="A780" s="8">
        <v>165</v>
      </c>
      <c r="B780" s="8" t="str">
        <f>B514</f>
        <v>4554 AGRI, ADMIN</v>
      </c>
      <c r="C780" s="16"/>
      <c r="D780" s="16">
        <f>IF($B780=$B514,$F514)</f>
        <v>92709</v>
      </c>
      <c r="E780" s="91"/>
      <c r="F780" s="16"/>
      <c r="G780" s="16"/>
      <c r="H780" s="87">
        <f t="shared" si="93"/>
        <v>92709</v>
      </c>
      <c r="I780" s="16">
        <v>29222</v>
      </c>
      <c r="J780" s="16">
        <f t="shared" si="95"/>
        <v>121931</v>
      </c>
      <c r="K780" s="32">
        <v>550</v>
      </c>
      <c r="L780" s="3"/>
      <c r="M780" s="3"/>
    </row>
    <row r="781" spans="1:23" x14ac:dyDescent="0.15">
      <c r="A781" s="8">
        <v>166</v>
      </c>
      <c r="B781" s="8" t="str">
        <f>B515</f>
        <v>4660 TRANSPORTATION</v>
      </c>
      <c r="C781" s="16"/>
      <c r="D781" s="16">
        <f>IF($B781=$B515,$F515)</f>
        <v>2269532</v>
      </c>
      <c r="E781" s="91"/>
      <c r="F781" s="16"/>
      <c r="G781" s="16">
        <f>+F586</f>
        <v>204627</v>
      </c>
      <c r="H781" s="87">
        <f t="shared" si="93"/>
        <v>2474159</v>
      </c>
      <c r="I781" s="16">
        <v>-481459</v>
      </c>
      <c r="J781" s="16">
        <f t="shared" si="95"/>
        <v>1992700</v>
      </c>
      <c r="K781" s="32">
        <v>800</v>
      </c>
      <c r="L781" s="3"/>
      <c r="M781" s="3"/>
    </row>
    <row r="782" spans="1:23" x14ac:dyDescent="0.15">
      <c r="A782" s="8">
        <v>167</v>
      </c>
      <c r="B782" s="8" t="str">
        <f t="shared" ref="B782:B788" si="96">B521</f>
        <v>4680 B&amp;I INDUSTRIAL RELATIONS</v>
      </c>
      <c r="C782" s="16"/>
      <c r="D782" s="16">
        <f t="shared" ref="D782:D805" si="97">IF($B782=$B521,$F521)</f>
        <v>33563</v>
      </c>
      <c r="E782" s="91"/>
      <c r="F782" s="16"/>
      <c r="G782" s="16"/>
      <c r="H782" s="87">
        <f t="shared" si="93"/>
        <v>33563</v>
      </c>
      <c r="I782" s="16">
        <v>-41237</v>
      </c>
      <c r="J782" s="16">
        <f t="shared" si="95"/>
        <v>-7674</v>
      </c>
      <c r="K782" s="32">
        <v>742</v>
      </c>
      <c r="L782" s="3"/>
      <c r="M782" s="3"/>
    </row>
    <row r="783" spans="1:23" x14ac:dyDescent="0.15">
      <c r="A783" s="8">
        <v>168</v>
      </c>
      <c r="B783" s="8" t="str">
        <f t="shared" si="96"/>
        <v>4681 DEPT OF BUS &amp; INDUSTRY</v>
      </c>
      <c r="C783" s="16"/>
      <c r="D783" s="16">
        <f t="shared" si="97"/>
        <v>56531</v>
      </c>
      <c r="E783" s="91"/>
      <c r="F783" s="16"/>
      <c r="G783" s="16"/>
      <c r="H783" s="87">
        <f t="shared" si="93"/>
        <v>56531</v>
      </c>
      <c r="I783" s="16">
        <v>9650</v>
      </c>
      <c r="J783" s="16">
        <f t="shared" si="95"/>
        <v>66181</v>
      </c>
      <c r="K783" s="32">
        <v>740</v>
      </c>
      <c r="L783" s="3"/>
      <c r="M783" s="3"/>
    </row>
    <row r="784" spans="1:23" x14ac:dyDescent="0.15">
      <c r="A784" s="8">
        <v>169</v>
      </c>
      <c r="B784" s="8" t="str">
        <f t="shared" si="96"/>
        <v>4684 B&amp;I SELF INSURED-WC</v>
      </c>
      <c r="C784" s="16"/>
      <c r="D784" s="16">
        <f t="shared" si="97"/>
        <v>0</v>
      </c>
      <c r="E784" s="91"/>
      <c r="F784" s="16"/>
      <c r="G784" s="16"/>
      <c r="H784" s="87">
        <f t="shared" si="93"/>
        <v>0</v>
      </c>
      <c r="I784" s="16">
        <v>0</v>
      </c>
      <c r="J784" s="16">
        <f t="shared" si="95"/>
        <v>0</v>
      </c>
      <c r="K784" s="32">
        <v>741</v>
      </c>
      <c r="L784" s="3"/>
      <c r="M784" s="3"/>
    </row>
    <row r="785" spans="1:13" x14ac:dyDescent="0.15">
      <c r="A785" s="8">
        <v>170</v>
      </c>
      <c r="B785" s="8" t="str">
        <f t="shared" si="96"/>
        <v>4687 OFC OF TRAFFIC SAFETY</v>
      </c>
      <c r="C785" s="16"/>
      <c r="D785" s="16">
        <f t="shared" si="97"/>
        <v>1127</v>
      </c>
      <c r="E785" s="91"/>
      <c r="F785" s="16"/>
      <c r="G785" s="16"/>
      <c r="H785" s="87">
        <f t="shared" si="93"/>
        <v>1127</v>
      </c>
      <c r="I785" s="16">
        <v>73</v>
      </c>
      <c r="J785" s="16">
        <f t="shared" si="95"/>
        <v>1200</v>
      </c>
      <c r="K785" s="32">
        <v>650</v>
      </c>
      <c r="L785" s="3"/>
      <c r="M785" s="3"/>
    </row>
    <row r="786" spans="1:13" x14ac:dyDescent="0.15">
      <c r="A786" s="8">
        <v>171</v>
      </c>
      <c r="B786" s="8" t="str">
        <f t="shared" si="96"/>
        <v>4688 HIGHWAY SFTY PLAN</v>
      </c>
      <c r="C786" s="16"/>
      <c r="D786" s="16">
        <f t="shared" si="97"/>
        <v>0</v>
      </c>
      <c r="E786" s="91"/>
      <c r="F786" s="16"/>
      <c r="G786" s="16"/>
      <c r="H786" s="87">
        <f t="shared" si="93"/>
        <v>0</v>
      </c>
      <c r="I786" s="16">
        <v>0</v>
      </c>
      <c r="J786" s="16">
        <f t="shared" si="95"/>
        <v>0</v>
      </c>
      <c r="K786" s="32">
        <v>650</v>
      </c>
      <c r="L786" s="3"/>
      <c r="M786" s="3"/>
    </row>
    <row r="787" spans="1:13" x14ac:dyDescent="0.15">
      <c r="A787" s="8">
        <v>172</v>
      </c>
      <c r="B787" s="8" t="str">
        <f t="shared" si="96"/>
        <v>4689 BICYCLE SAFETY</v>
      </c>
      <c r="C787" s="16"/>
      <c r="D787" s="16">
        <f t="shared" si="97"/>
        <v>0</v>
      </c>
      <c r="E787" s="91"/>
      <c r="F787" s="16"/>
      <c r="G787" s="16"/>
      <c r="H787" s="87">
        <f t="shared" si="93"/>
        <v>0</v>
      </c>
      <c r="I787" s="16">
        <v>0</v>
      </c>
      <c r="J787" s="16">
        <f t="shared" si="95"/>
        <v>0</v>
      </c>
      <c r="K787" s="32">
        <v>650</v>
      </c>
      <c r="L787" s="3"/>
      <c r="M787" s="3"/>
    </row>
    <row r="788" spans="1:13" x14ac:dyDescent="0.15">
      <c r="A788" s="8">
        <v>173</v>
      </c>
      <c r="B788" s="8" t="str">
        <f t="shared" si="96"/>
        <v>4691 MOTORCYCLE SAFETY</v>
      </c>
      <c r="C788" s="16"/>
      <c r="D788" s="16">
        <f t="shared" si="97"/>
        <v>0</v>
      </c>
      <c r="E788" s="91"/>
      <c r="F788" s="16"/>
      <c r="G788" s="16"/>
      <c r="H788" s="87">
        <f t="shared" si="93"/>
        <v>0</v>
      </c>
      <c r="I788" s="16">
        <v>0</v>
      </c>
      <c r="J788" s="16">
        <f t="shared" si="95"/>
        <v>0</v>
      </c>
      <c r="K788" s="32">
        <v>650</v>
      </c>
      <c r="L788" s="3"/>
      <c r="M788" s="3"/>
    </row>
    <row r="789" spans="1:13" x14ac:dyDescent="0.15">
      <c r="A789" s="8">
        <v>174</v>
      </c>
      <c r="B789" s="8" t="str">
        <f t="shared" ref="B789:B798" si="98">B528</f>
        <v>4706 PUBLIC SAFETY DIR</v>
      </c>
      <c r="C789" s="16"/>
      <c r="D789" s="16">
        <f t="shared" si="97"/>
        <v>406492</v>
      </c>
      <c r="E789" s="91"/>
      <c r="F789" s="16"/>
      <c r="G789" s="16"/>
      <c r="H789" s="87">
        <f t="shared" si="93"/>
        <v>406492</v>
      </c>
      <c r="I789" s="16">
        <v>-91564</v>
      </c>
      <c r="J789" s="16">
        <f t="shared" si="95"/>
        <v>314928</v>
      </c>
      <c r="K789" s="32">
        <v>650</v>
      </c>
      <c r="L789" s="3"/>
      <c r="M789" s="3"/>
    </row>
    <row r="790" spans="1:13" x14ac:dyDescent="0.15">
      <c r="A790" s="8">
        <v>175</v>
      </c>
      <c r="B790" s="8" t="str">
        <f t="shared" si="98"/>
        <v>4709 CRIMINAL HISTORY REPOS</v>
      </c>
      <c r="C790" s="16"/>
      <c r="D790" s="16">
        <f t="shared" si="97"/>
        <v>0</v>
      </c>
      <c r="E790" s="91"/>
      <c r="F790" s="16"/>
      <c r="G790" s="16"/>
      <c r="H790" s="87">
        <f t="shared" si="93"/>
        <v>0</v>
      </c>
      <c r="I790" s="16">
        <v>0</v>
      </c>
      <c r="J790" s="16">
        <f t="shared" si="95"/>
        <v>0</v>
      </c>
      <c r="K790" s="32">
        <v>650</v>
      </c>
      <c r="L790" s="3"/>
      <c r="M790" s="3"/>
    </row>
    <row r="791" spans="1:13" x14ac:dyDescent="0.15">
      <c r="A791" s="8">
        <v>176</v>
      </c>
      <c r="B791" s="8" t="str">
        <f t="shared" si="98"/>
        <v>4713 DPS HIGHWAY PATROL</v>
      </c>
      <c r="C791" s="16"/>
      <c r="D791" s="16">
        <f t="shared" si="97"/>
        <v>387666</v>
      </c>
      <c r="E791" s="91"/>
      <c r="F791" s="16"/>
      <c r="G791" s="16"/>
      <c r="H791" s="87">
        <f t="shared" si="93"/>
        <v>387666</v>
      </c>
      <c r="I791" s="16">
        <v>131206</v>
      </c>
      <c r="J791" s="16">
        <f t="shared" si="95"/>
        <v>518872</v>
      </c>
      <c r="K791" s="32">
        <v>650</v>
      </c>
      <c r="L791" s="3"/>
      <c r="M791" s="3"/>
    </row>
    <row r="792" spans="1:13" x14ac:dyDescent="0.15">
      <c r="A792" s="8">
        <v>177</v>
      </c>
      <c r="B792" s="8" t="str">
        <f t="shared" si="98"/>
        <v>4721 DPS HWY SAF GRANTS</v>
      </c>
      <c r="C792" s="16"/>
      <c r="D792" s="16">
        <f t="shared" si="97"/>
        <v>0</v>
      </c>
      <c r="E792" s="91"/>
      <c r="F792" s="16"/>
      <c r="G792" s="16"/>
      <c r="H792" s="87">
        <f t="shared" si="93"/>
        <v>0</v>
      </c>
      <c r="I792" s="16">
        <v>0</v>
      </c>
      <c r="J792" s="16">
        <f t="shared" si="95"/>
        <v>0</v>
      </c>
      <c r="K792" s="32">
        <v>650</v>
      </c>
      <c r="L792" s="3"/>
      <c r="M792" s="3"/>
    </row>
    <row r="793" spans="1:13" x14ac:dyDescent="0.15">
      <c r="A793" s="8">
        <v>178</v>
      </c>
      <c r="B793" s="8" t="str">
        <f t="shared" si="98"/>
        <v>4727 DPS CAPITOL POLICE</v>
      </c>
      <c r="C793" s="16"/>
      <c r="D793" s="16">
        <f t="shared" si="97"/>
        <v>0</v>
      </c>
      <c r="E793" s="91"/>
      <c r="F793" s="16"/>
      <c r="G793" s="16"/>
      <c r="H793" s="87">
        <f t="shared" si="93"/>
        <v>0</v>
      </c>
      <c r="I793" s="16">
        <v>0</v>
      </c>
      <c r="J793" s="16">
        <f t="shared" si="95"/>
        <v>0</v>
      </c>
      <c r="K793" s="32">
        <v>650</v>
      </c>
      <c r="L793" s="3"/>
      <c r="M793" s="3"/>
    </row>
    <row r="794" spans="1:13" x14ac:dyDescent="0.15">
      <c r="A794" s="8">
        <v>179</v>
      </c>
      <c r="B794" s="8" t="str">
        <f t="shared" si="98"/>
        <v>4729 EMERGENCY RESPONSE</v>
      </c>
      <c r="C794" s="16"/>
      <c r="D794" s="16">
        <f t="shared" si="97"/>
        <v>10778</v>
      </c>
      <c r="E794" s="91"/>
      <c r="F794" s="16"/>
      <c r="G794" s="16"/>
      <c r="H794" s="87">
        <f t="shared" si="93"/>
        <v>10778</v>
      </c>
      <c r="I794" s="16">
        <v>-3403</v>
      </c>
      <c r="J794" s="16">
        <f t="shared" si="95"/>
        <v>7375</v>
      </c>
      <c r="K794" s="32">
        <v>650</v>
      </c>
      <c r="L794" s="3"/>
      <c r="M794" s="3"/>
    </row>
    <row r="795" spans="1:13" x14ac:dyDescent="0.15">
      <c r="A795" s="8">
        <v>180</v>
      </c>
      <c r="B795" s="8" t="str">
        <f t="shared" si="98"/>
        <v>4736 DPS JUSTICE GRANT</v>
      </c>
      <c r="C795" s="16"/>
      <c r="D795" s="16">
        <f t="shared" si="97"/>
        <v>0</v>
      </c>
      <c r="E795" s="91"/>
      <c r="F795" s="16"/>
      <c r="G795" s="16"/>
      <c r="H795" s="87">
        <f t="shared" si="93"/>
        <v>0</v>
      </c>
      <c r="I795" s="16">
        <v>0</v>
      </c>
      <c r="J795" s="16">
        <f t="shared" si="95"/>
        <v>0</v>
      </c>
      <c r="K795" s="32">
        <v>650</v>
      </c>
      <c r="L795" s="3"/>
      <c r="M795" s="3"/>
    </row>
    <row r="796" spans="1:13" x14ac:dyDescent="0.15">
      <c r="A796" s="8">
        <v>181</v>
      </c>
      <c r="B796" s="8" t="str">
        <f t="shared" si="98"/>
        <v>4744 DEPT OF MOTOR VEH</v>
      </c>
      <c r="C796" s="16"/>
      <c r="D796" s="16">
        <f t="shared" si="97"/>
        <v>650397</v>
      </c>
      <c r="E796" s="91"/>
      <c r="F796" s="16"/>
      <c r="G796" s="16"/>
      <c r="H796" s="87">
        <f t="shared" si="93"/>
        <v>650397</v>
      </c>
      <c r="I796" s="16">
        <v>-162243</v>
      </c>
      <c r="J796" s="16">
        <f t="shared" si="95"/>
        <v>488154</v>
      </c>
      <c r="K796" s="32">
        <v>810</v>
      </c>
      <c r="L796" s="3"/>
      <c r="M796" s="3"/>
    </row>
    <row r="797" spans="1:13" x14ac:dyDescent="0.15">
      <c r="A797" s="8">
        <v>182</v>
      </c>
      <c r="B797" s="8" t="str">
        <f t="shared" si="98"/>
        <v>4770 DETR EMP SEC DIV</v>
      </c>
      <c r="C797" s="16"/>
      <c r="D797" s="16">
        <f t="shared" si="97"/>
        <v>9780</v>
      </c>
      <c r="E797" s="91"/>
      <c r="F797" s="16"/>
      <c r="G797" s="16"/>
      <c r="H797" s="87">
        <f t="shared" si="93"/>
        <v>9780</v>
      </c>
      <c r="I797" s="16">
        <v>1381</v>
      </c>
      <c r="J797" s="16">
        <f t="shared" si="95"/>
        <v>11161</v>
      </c>
      <c r="K797" s="32">
        <v>902</v>
      </c>
      <c r="L797" s="3"/>
      <c r="M797" s="3"/>
    </row>
    <row r="798" spans="1:13" x14ac:dyDescent="0.15">
      <c r="A798" s="8">
        <v>183</v>
      </c>
      <c r="B798" s="8" t="str">
        <f t="shared" si="98"/>
        <v>4821 PUB EMPLY RETIRE SYSTEM</v>
      </c>
      <c r="C798" s="16"/>
      <c r="D798" s="16">
        <f t="shared" si="97"/>
        <v>0</v>
      </c>
      <c r="E798" s="91"/>
      <c r="F798" s="16"/>
      <c r="G798" s="16"/>
      <c r="H798" s="87">
        <f t="shared" si="93"/>
        <v>0</v>
      </c>
      <c r="I798" s="16">
        <v>-129105</v>
      </c>
      <c r="J798" s="16">
        <f t="shared" si="95"/>
        <v>-129105</v>
      </c>
      <c r="K798" s="32">
        <v>910</v>
      </c>
      <c r="L798" s="3"/>
      <c r="M798" s="3"/>
    </row>
    <row r="799" spans="1:13" x14ac:dyDescent="0.15">
      <c r="A799" s="8">
        <v>184</v>
      </c>
      <c r="B799" s="8" t="str">
        <f>B538</f>
        <v>4868 ENERGY CONS</v>
      </c>
      <c r="C799" s="16"/>
      <c r="D799" s="16">
        <f t="shared" si="97"/>
        <v>59357</v>
      </c>
      <c r="E799" s="91"/>
      <c r="F799" s="16"/>
      <c r="G799" s="16"/>
      <c r="H799" s="87">
        <f t="shared" si="93"/>
        <v>59357</v>
      </c>
      <c r="I799" s="16">
        <v>23900</v>
      </c>
      <c r="J799" s="16">
        <f t="shared" si="95"/>
        <v>83257</v>
      </c>
      <c r="K799" s="32">
        <v>11</v>
      </c>
      <c r="L799" s="3"/>
      <c r="M799" s="3"/>
    </row>
    <row r="800" spans="1:13" x14ac:dyDescent="0.15">
      <c r="A800" s="8">
        <v>185</v>
      </c>
      <c r="B800" s="8" t="str">
        <f t="shared" ref="B800:B805" si="99">B539</f>
        <v>4888 BD OF EXAMINERS</v>
      </c>
      <c r="C800" s="16"/>
      <c r="D800" s="16">
        <f t="shared" si="97"/>
        <v>25902</v>
      </c>
      <c r="E800" s="91"/>
      <c r="F800" s="16"/>
      <c r="G800" s="16"/>
      <c r="H800" s="87">
        <f t="shared" si="93"/>
        <v>25902</v>
      </c>
      <c r="I800" s="16">
        <v>6986</v>
      </c>
      <c r="J800" s="16">
        <f t="shared" si="95"/>
        <v>32888</v>
      </c>
      <c r="K800" s="32">
        <v>930</v>
      </c>
      <c r="L800" s="3"/>
      <c r="M800" s="3"/>
    </row>
    <row r="801" spans="1:15" x14ac:dyDescent="0.15">
      <c r="A801" s="8">
        <v>186</v>
      </c>
      <c r="B801" s="8" t="str">
        <f t="shared" si="99"/>
        <v>4895 CRIME VICTM</v>
      </c>
      <c r="C801" s="16"/>
      <c r="D801" s="16">
        <f t="shared" si="97"/>
        <v>1589</v>
      </c>
      <c r="E801" s="91"/>
      <c r="F801" s="16"/>
      <c r="G801" s="16"/>
      <c r="H801" s="87">
        <f t="shared" si="93"/>
        <v>1589</v>
      </c>
      <c r="I801" s="16">
        <v>-14856</v>
      </c>
      <c r="J801" s="16">
        <f t="shared" si="95"/>
        <v>-13267</v>
      </c>
      <c r="K801" s="32">
        <v>931</v>
      </c>
      <c r="L801" s="3"/>
      <c r="M801" s="3"/>
    </row>
    <row r="802" spans="1:15" x14ac:dyDescent="0.15">
      <c r="A802" s="8">
        <v>187</v>
      </c>
      <c r="B802" s="8" t="str">
        <f t="shared" si="99"/>
        <v>4975 RENEAL ENERGY</v>
      </c>
      <c r="C802" s="16"/>
      <c r="D802" s="16">
        <f t="shared" si="97"/>
        <v>0</v>
      </c>
      <c r="E802" s="91"/>
      <c r="F802" s="16"/>
      <c r="G802" s="16"/>
      <c r="H802" s="87">
        <f t="shared" si="93"/>
        <v>0</v>
      </c>
      <c r="I802" s="16">
        <v>0</v>
      </c>
      <c r="J802" s="16">
        <f t="shared" si="95"/>
        <v>0</v>
      </c>
      <c r="K802" s="32">
        <v>11</v>
      </c>
      <c r="L802" s="3"/>
      <c r="M802" s="3"/>
    </row>
    <row r="803" spans="1:15" x14ac:dyDescent="0.15">
      <c r="A803" s="8">
        <v>188</v>
      </c>
      <c r="B803" s="8" t="str">
        <f t="shared" si="99"/>
        <v>4980 JUNIOR LIVESTOCK SHOW</v>
      </c>
      <c r="C803" s="16"/>
      <c r="D803" s="16">
        <f t="shared" si="97"/>
        <v>3898</v>
      </c>
      <c r="E803" s="91"/>
      <c r="F803" s="16"/>
      <c r="G803" s="16"/>
      <c r="H803" s="87">
        <f t="shared" si="93"/>
        <v>3898</v>
      </c>
      <c r="I803" s="16">
        <v>-1536</v>
      </c>
      <c r="J803" s="16">
        <f t="shared" si="95"/>
        <v>2362</v>
      </c>
      <c r="K803" s="32">
        <v>550</v>
      </c>
      <c r="L803" s="3"/>
      <c r="M803" s="3"/>
    </row>
    <row r="804" spans="1:15" x14ac:dyDescent="0.15">
      <c r="A804" s="8">
        <v>189</v>
      </c>
      <c r="B804" s="8" t="str">
        <f t="shared" si="99"/>
        <v>5030 CA HIST PRES COMSTOCK DIST</v>
      </c>
      <c r="C804" s="16"/>
      <c r="D804" s="16">
        <f t="shared" si="97"/>
        <v>4591</v>
      </c>
      <c r="E804" s="91"/>
      <c r="F804" s="16"/>
      <c r="G804" s="16"/>
      <c r="H804" s="87">
        <f t="shared" si="93"/>
        <v>4591</v>
      </c>
      <c r="I804" s="16">
        <v>1595</v>
      </c>
      <c r="J804" s="16">
        <f t="shared" si="95"/>
        <v>6186</v>
      </c>
      <c r="K804" s="32">
        <v>334</v>
      </c>
      <c r="L804" s="3"/>
      <c r="M804" s="3"/>
    </row>
    <row r="805" spans="1:15" x14ac:dyDescent="0.15">
      <c r="A805" s="8">
        <v>190</v>
      </c>
      <c r="B805" s="8" t="str">
        <f t="shared" si="99"/>
        <v>6215 EMPLOYEE MGMNT COMM</v>
      </c>
      <c r="C805" s="16"/>
      <c r="D805" s="16">
        <f t="shared" si="97"/>
        <v>74298</v>
      </c>
      <c r="E805" s="91"/>
      <c r="F805" s="16"/>
      <c r="G805" s="16"/>
      <c r="H805" s="87">
        <f t="shared" si="93"/>
        <v>74298</v>
      </c>
      <c r="I805" s="16">
        <v>-8627</v>
      </c>
      <c r="J805" s="16">
        <f t="shared" si="95"/>
        <v>65671</v>
      </c>
      <c r="K805" s="32">
        <v>70</v>
      </c>
      <c r="L805" s="3"/>
      <c r="M805" s="3"/>
    </row>
    <row r="806" spans="1:15" x14ac:dyDescent="0.15">
      <c r="A806" s="8">
        <v>191</v>
      </c>
      <c r="B806" s="8" t="str">
        <f>B546</f>
        <v>GENERAL GOVERNMENT</v>
      </c>
      <c r="C806" s="4"/>
      <c r="D806" s="4">
        <f>IF($B806=$B546,$F546)</f>
        <v>373343</v>
      </c>
      <c r="E806" s="92"/>
      <c r="F806" s="4"/>
      <c r="G806" s="4"/>
      <c r="H806" s="93">
        <f t="shared" si="93"/>
        <v>373343</v>
      </c>
      <c r="I806" s="4">
        <v>-81504</v>
      </c>
      <c r="J806" s="4">
        <f t="shared" si="95"/>
        <v>291839</v>
      </c>
      <c r="K806" s="32">
        <v>999</v>
      </c>
      <c r="L806" s="3"/>
      <c r="M806" s="3"/>
    </row>
    <row r="807" spans="1:15" x14ac:dyDescent="0.15">
      <c r="M807" s="3"/>
    </row>
    <row r="808" spans="1:15" ht="11.25" thickBot="1" x14ac:dyDescent="0.2">
      <c r="A808" s="35" t="s">
        <v>141</v>
      </c>
      <c r="C808" s="43">
        <f>SUM(C595:C806)</f>
        <v>1142773</v>
      </c>
      <c r="D808" s="43">
        <f>SUM(D595:D806)</f>
        <v>22449305</v>
      </c>
      <c r="E808" s="43"/>
      <c r="F808" s="43">
        <f>SUM(F595:F806)</f>
        <v>403722</v>
      </c>
      <c r="G808" s="43">
        <f>SUM(G595:G806)</f>
        <v>204627</v>
      </c>
      <c r="H808" s="43">
        <f>SUM(H595:H806)</f>
        <v>24200427</v>
      </c>
      <c r="I808" s="43">
        <f>SUM(I595:I806)</f>
        <v>-2192874</v>
      </c>
      <c r="J808" s="43">
        <f>SUM(J595:J806)</f>
        <v>22007553</v>
      </c>
      <c r="K808" s="94"/>
      <c r="M808" s="3"/>
    </row>
    <row r="809" spans="1:15" ht="11.25" thickTop="1" x14ac:dyDescent="0.15">
      <c r="M809" s="3"/>
    </row>
    <row r="810" spans="1:15" x14ac:dyDescent="0.15">
      <c r="M810" s="3"/>
      <c r="O810" s="48"/>
    </row>
    <row r="811" spans="1:15" x14ac:dyDescent="0.15">
      <c r="M811" s="3"/>
      <c r="O811" s="16"/>
    </row>
    <row r="812" spans="1:15" x14ac:dyDescent="0.15">
      <c r="M812" s="3"/>
      <c r="O812" s="16"/>
    </row>
    <row r="813" spans="1:15" x14ac:dyDescent="0.15">
      <c r="M813" s="3"/>
      <c r="O813" s="16"/>
    </row>
    <row r="814" spans="1:15" x14ac:dyDescent="0.15">
      <c r="M814" s="3"/>
      <c r="O814" s="16"/>
    </row>
    <row r="815" spans="1:15" x14ac:dyDescent="0.15">
      <c r="M815" s="3"/>
      <c r="O815" s="16"/>
    </row>
    <row r="816" spans="1:15" x14ac:dyDescent="0.15">
      <c r="M816" s="3"/>
      <c r="O816" s="16"/>
    </row>
    <row r="817" spans="13:15" x14ac:dyDescent="0.15">
      <c r="M817" s="3"/>
      <c r="O817" s="16"/>
    </row>
    <row r="818" spans="13:15" x14ac:dyDescent="0.15">
      <c r="M818" s="3"/>
      <c r="O818" s="16"/>
    </row>
    <row r="819" spans="13:15" x14ac:dyDescent="0.15">
      <c r="M819" s="3"/>
      <c r="O819" s="16"/>
    </row>
    <row r="820" spans="13:15" x14ac:dyDescent="0.15">
      <c r="M820" s="3"/>
      <c r="O820" s="16"/>
    </row>
    <row r="821" spans="13:15" x14ac:dyDescent="0.15">
      <c r="M821" s="3"/>
      <c r="O821" s="16"/>
    </row>
    <row r="822" spans="13:15" x14ac:dyDescent="0.15">
      <c r="M822" s="3"/>
      <c r="O822" s="16"/>
    </row>
    <row r="823" spans="13:15" x14ac:dyDescent="0.15">
      <c r="M823" s="3"/>
      <c r="O823" s="16"/>
    </row>
    <row r="824" spans="13:15" x14ac:dyDescent="0.15">
      <c r="M824" s="3"/>
      <c r="O824" s="16"/>
    </row>
    <row r="825" spans="13:15" x14ac:dyDescent="0.15">
      <c r="M825" s="3"/>
      <c r="O825" s="16"/>
    </row>
    <row r="826" spans="13:15" x14ac:dyDescent="0.15">
      <c r="M826" s="3"/>
      <c r="O826" s="16"/>
    </row>
    <row r="827" spans="13:15" x14ac:dyDescent="0.15">
      <c r="M827" s="3"/>
      <c r="O827" s="16"/>
    </row>
    <row r="828" spans="13:15" x14ac:dyDescent="0.15">
      <c r="M828" s="3"/>
      <c r="O828" s="16"/>
    </row>
    <row r="829" spans="13:15" x14ac:dyDescent="0.15">
      <c r="M829" s="3"/>
      <c r="O829" s="16"/>
    </row>
    <row r="830" spans="13:15" x14ac:dyDescent="0.15">
      <c r="M830" s="3"/>
      <c r="O830" s="16"/>
    </row>
    <row r="831" spans="13:15" x14ac:dyDescent="0.15">
      <c r="M831" s="3"/>
      <c r="O831" s="16"/>
    </row>
    <row r="832" spans="13:15" x14ac:dyDescent="0.15">
      <c r="M832" s="3"/>
      <c r="O832" s="16"/>
    </row>
    <row r="833" spans="13:15" x14ac:dyDescent="0.15">
      <c r="M833" s="3"/>
      <c r="O833" s="16"/>
    </row>
    <row r="834" spans="13:15" x14ac:dyDescent="0.15">
      <c r="M834" s="3"/>
      <c r="O834" s="16"/>
    </row>
    <row r="835" spans="13:15" x14ac:dyDescent="0.15">
      <c r="M835" s="3"/>
      <c r="O835" s="16"/>
    </row>
    <row r="836" spans="13:15" x14ac:dyDescent="0.15">
      <c r="M836" s="3"/>
      <c r="O836" s="16"/>
    </row>
    <row r="837" spans="13:15" x14ac:dyDescent="0.15">
      <c r="M837" s="3"/>
      <c r="O837" s="16"/>
    </row>
    <row r="838" spans="13:15" x14ac:dyDescent="0.15">
      <c r="M838" s="3"/>
      <c r="O838" s="16"/>
    </row>
    <row r="839" spans="13:15" x14ac:dyDescent="0.15">
      <c r="M839" s="3"/>
      <c r="O839" s="16"/>
    </row>
    <row r="840" spans="13:15" x14ac:dyDescent="0.15">
      <c r="M840" s="3"/>
      <c r="O840" s="16"/>
    </row>
    <row r="841" spans="13:15" x14ac:dyDescent="0.15">
      <c r="M841" s="3"/>
      <c r="O841" s="16"/>
    </row>
    <row r="842" spans="13:15" x14ac:dyDescent="0.15">
      <c r="M842" s="3"/>
      <c r="O842" s="16"/>
    </row>
    <row r="843" spans="13:15" x14ac:dyDescent="0.15">
      <c r="M843" s="3"/>
      <c r="O843" s="16"/>
    </row>
    <row r="844" spans="13:15" x14ac:dyDescent="0.15">
      <c r="M844" s="3"/>
      <c r="O844" s="16"/>
    </row>
    <row r="845" spans="13:15" x14ac:dyDescent="0.15">
      <c r="M845" s="3"/>
      <c r="O845" s="16"/>
    </row>
    <row r="846" spans="13:15" x14ac:dyDescent="0.15">
      <c r="M846" s="3"/>
      <c r="O846" s="16"/>
    </row>
    <row r="847" spans="13:15" x14ac:dyDescent="0.15">
      <c r="M847" s="3"/>
      <c r="O847" s="16"/>
    </row>
    <row r="848" spans="13:15" x14ac:dyDescent="0.15">
      <c r="M848" s="3"/>
      <c r="O848" s="16"/>
    </row>
    <row r="849" spans="13:15" x14ac:dyDescent="0.15">
      <c r="M849" s="3"/>
      <c r="O849" s="16"/>
    </row>
    <row r="850" spans="13:15" x14ac:dyDescent="0.15">
      <c r="M850" s="3"/>
      <c r="O850" s="16"/>
    </row>
    <row r="851" spans="13:15" x14ac:dyDescent="0.15">
      <c r="M851" s="3"/>
      <c r="O851" s="16"/>
    </row>
    <row r="852" spans="13:15" x14ac:dyDescent="0.15">
      <c r="M852" s="3"/>
      <c r="O852" s="16"/>
    </row>
    <row r="853" spans="13:15" x14ac:dyDescent="0.15">
      <c r="M853" s="3"/>
      <c r="O853" s="16"/>
    </row>
    <row r="854" spans="13:15" x14ac:dyDescent="0.15">
      <c r="M854" s="3"/>
      <c r="O854" s="16"/>
    </row>
    <row r="855" spans="13:15" x14ac:dyDescent="0.15">
      <c r="M855" s="3"/>
      <c r="O855" s="16"/>
    </row>
    <row r="856" spans="13:15" x14ac:dyDescent="0.15">
      <c r="M856" s="3"/>
      <c r="O856" s="16"/>
    </row>
    <row r="857" spans="13:15" x14ac:dyDescent="0.15">
      <c r="M857" s="3"/>
      <c r="O857" s="16"/>
    </row>
    <row r="858" spans="13:15" x14ac:dyDescent="0.15">
      <c r="M858" s="3"/>
      <c r="O858" s="16"/>
    </row>
    <row r="859" spans="13:15" x14ac:dyDescent="0.15">
      <c r="M859" s="3"/>
      <c r="O859" s="16"/>
    </row>
    <row r="860" spans="13:15" x14ac:dyDescent="0.15">
      <c r="M860" s="3"/>
      <c r="O860" s="16"/>
    </row>
    <row r="861" spans="13:15" x14ac:dyDescent="0.15">
      <c r="M861" s="3"/>
      <c r="O861" s="16"/>
    </row>
    <row r="862" spans="13:15" x14ac:dyDescent="0.15">
      <c r="M862" s="3"/>
      <c r="O862" s="16"/>
    </row>
    <row r="863" spans="13:15" x14ac:dyDescent="0.15">
      <c r="M863" s="3"/>
      <c r="O863" s="16"/>
    </row>
    <row r="864" spans="13:15" x14ac:dyDescent="0.15">
      <c r="M864" s="3"/>
      <c r="O864" s="16"/>
    </row>
    <row r="865" spans="13:15" x14ac:dyDescent="0.15">
      <c r="M865" s="3"/>
      <c r="O865" s="16"/>
    </row>
    <row r="866" spans="13:15" x14ac:dyDescent="0.15">
      <c r="M866" s="3"/>
      <c r="O866" s="16"/>
    </row>
    <row r="867" spans="13:15" x14ac:dyDescent="0.15">
      <c r="M867" s="3"/>
      <c r="O867" s="16"/>
    </row>
    <row r="868" spans="13:15" x14ac:dyDescent="0.15">
      <c r="M868" s="3"/>
      <c r="O868" s="16"/>
    </row>
    <row r="869" spans="13:15" x14ac:dyDescent="0.15">
      <c r="M869" s="3"/>
      <c r="O869" s="16"/>
    </row>
    <row r="870" spans="13:15" x14ac:dyDescent="0.15">
      <c r="M870" s="3"/>
      <c r="O870" s="16"/>
    </row>
    <row r="871" spans="13:15" x14ac:dyDescent="0.15">
      <c r="M871" s="3"/>
      <c r="O871" s="16"/>
    </row>
    <row r="872" spans="13:15" x14ac:dyDescent="0.15">
      <c r="M872" s="3"/>
      <c r="O872" s="16"/>
    </row>
    <row r="873" spans="13:15" x14ac:dyDescent="0.15">
      <c r="M873" s="3"/>
      <c r="O873" s="16"/>
    </row>
    <row r="874" spans="13:15" x14ac:dyDescent="0.15">
      <c r="M874" s="3"/>
      <c r="O874" s="16"/>
    </row>
    <row r="875" spans="13:15" x14ac:dyDescent="0.15">
      <c r="M875" s="3"/>
      <c r="O875" s="16"/>
    </row>
    <row r="876" spans="13:15" x14ac:dyDescent="0.15">
      <c r="M876" s="3"/>
      <c r="O876" s="16"/>
    </row>
    <row r="877" spans="13:15" x14ac:dyDescent="0.15">
      <c r="M877" s="3"/>
      <c r="O877" s="16"/>
    </row>
    <row r="878" spans="13:15" x14ac:dyDescent="0.15">
      <c r="M878" s="3"/>
      <c r="O878" s="16"/>
    </row>
    <row r="879" spans="13:15" x14ac:dyDescent="0.15">
      <c r="M879" s="3"/>
      <c r="O879" s="16"/>
    </row>
    <row r="880" spans="13:15" x14ac:dyDescent="0.15">
      <c r="M880" s="3"/>
      <c r="O880" s="16"/>
    </row>
    <row r="881" spans="13:15" x14ac:dyDescent="0.15">
      <c r="M881" s="3"/>
    </row>
    <row r="882" spans="13:15" x14ac:dyDescent="0.15">
      <c r="M882" s="3"/>
      <c r="O882" s="16"/>
    </row>
    <row r="883" spans="13:15" x14ac:dyDescent="0.15">
      <c r="M883" s="3"/>
      <c r="O883" s="16"/>
    </row>
    <row r="884" spans="13:15" x14ac:dyDescent="0.15">
      <c r="M884" s="3"/>
      <c r="O884" s="16"/>
    </row>
    <row r="885" spans="13:15" x14ac:dyDescent="0.15">
      <c r="M885" s="3"/>
      <c r="O885" s="16"/>
    </row>
    <row r="886" spans="13:15" x14ac:dyDescent="0.15">
      <c r="M886" s="3"/>
      <c r="O886" s="16"/>
    </row>
    <row r="887" spans="13:15" x14ac:dyDescent="0.15">
      <c r="M887" s="3"/>
      <c r="O887" s="16"/>
    </row>
    <row r="888" spans="13:15" x14ac:dyDescent="0.15">
      <c r="M888" s="3"/>
      <c r="O888" s="16"/>
    </row>
    <row r="889" spans="13:15" x14ac:dyDescent="0.15">
      <c r="M889" s="3"/>
      <c r="O889" s="16"/>
    </row>
    <row r="890" spans="13:15" x14ac:dyDescent="0.15">
      <c r="M890" s="3"/>
      <c r="O890" s="16"/>
    </row>
    <row r="891" spans="13:15" x14ac:dyDescent="0.15">
      <c r="M891" s="3"/>
      <c r="O891" s="16"/>
    </row>
    <row r="892" spans="13:15" x14ac:dyDescent="0.15">
      <c r="M892" s="3"/>
      <c r="O892" s="16"/>
    </row>
    <row r="893" spans="13:15" x14ac:dyDescent="0.15">
      <c r="M893" s="3"/>
      <c r="O893" s="16"/>
    </row>
    <row r="894" spans="13:15" x14ac:dyDescent="0.15">
      <c r="M894" s="3"/>
      <c r="O894" s="16"/>
    </row>
    <row r="895" spans="13:15" x14ac:dyDescent="0.15">
      <c r="M895" s="3"/>
      <c r="O895" s="16"/>
    </row>
    <row r="896" spans="13:15" x14ac:dyDescent="0.15">
      <c r="M896" s="3"/>
      <c r="O896" s="16"/>
    </row>
    <row r="897" spans="13:15" x14ac:dyDescent="0.15">
      <c r="M897" s="3"/>
      <c r="O897" s="16"/>
    </row>
    <row r="898" spans="13:15" x14ac:dyDescent="0.15">
      <c r="M898" s="3"/>
      <c r="O898" s="16"/>
    </row>
    <row r="899" spans="13:15" x14ac:dyDescent="0.15">
      <c r="M899" s="3"/>
      <c r="O899" s="16"/>
    </row>
    <row r="900" spans="13:15" x14ac:dyDescent="0.15">
      <c r="M900" s="3"/>
      <c r="O900" s="16"/>
    </row>
    <row r="901" spans="13:15" x14ac:dyDescent="0.15">
      <c r="M901" s="3"/>
      <c r="O901" s="16"/>
    </row>
    <row r="902" spans="13:15" x14ac:dyDescent="0.15">
      <c r="M902" s="3"/>
      <c r="O902" s="16"/>
    </row>
    <row r="903" spans="13:15" x14ac:dyDescent="0.15">
      <c r="M903" s="3"/>
      <c r="O903" s="16"/>
    </row>
    <row r="904" spans="13:15" x14ac:dyDescent="0.15">
      <c r="M904" s="3"/>
      <c r="O904" s="16"/>
    </row>
    <row r="905" spans="13:15" x14ac:dyDescent="0.15">
      <c r="M905" s="3"/>
      <c r="O905" s="16"/>
    </row>
    <row r="906" spans="13:15" x14ac:dyDescent="0.15">
      <c r="M906" s="3"/>
      <c r="O906" s="16"/>
    </row>
    <row r="907" spans="13:15" x14ac:dyDescent="0.15">
      <c r="M907" s="3"/>
      <c r="O907" s="16"/>
    </row>
    <row r="908" spans="13:15" x14ac:dyDescent="0.15">
      <c r="M908" s="3"/>
      <c r="O908" s="16"/>
    </row>
    <row r="909" spans="13:15" x14ac:dyDescent="0.15">
      <c r="M909" s="3"/>
      <c r="O909" s="16"/>
    </row>
    <row r="910" spans="13:15" x14ac:dyDescent="0.15">
      <c r="M910" s="3"/>
      <c r="O910" s="16"/>
    </row>
    <row r="911" spans="13:15" x14ac:dyDescent="0.15">
      <c r="M911" s="3"/>
      <c r="O911" s="16"/>
    </row>
    <row r="912" spans="13:15" x14ac:dyDescent="0.15">
      <c r="M912" s="3"/>
      <c r="O912" s="16"/>
    </row>
    <row r="913" spans="13:15" x14ac:dyDescent="0.15">
      <c r="M913" s="3"/>
      <c r="O913" s="16"/>
    </row>
    <row r="914" spans="13:15" x14ac:dyDescent="0.15">
      <c r="M914" s="3"/>
    </row>
    <row r="915" spans="13:15" x14ac:dyDescent="0.15">
      <c r="M915" s="3"/>
      <c r="O915" s="16"/>
    </row>
    <row r="916" spans="13:15" x14ac:dyDescent="0.15">
      <c r="M916" s="3"/>
      <c r="O916" s="16"/>
    </row>
    <row r="917" spans="13:15" x14ac:dyDescent="0.15">
      <c r="M917" s="3"/>
      <c r="O917" s="16"/>
    </row>
    <row r="918" spans="13:15" x14ac:dyDescent="0.15">
      <c r="M918" s="3"/>
      <c r="O918" s="16"/>
    </row>
    <row r="919" spans="13:15" x14ac:dyDescent="0.15">
      <c r="M919" s="3"/>
      <c r="O919" s="16"/>
    </row>
    <row r="920" spans="13:15" x14ac:dyDescent="0.15">
      <c r="M920" s="3"/>
      <c r="O920" s="16"/>
    </row>
    <row r="921" spans="13:15" x14ac:dyDescent="0.15">
      <c r="M921" s="3"/>
      <c r="O921" s="16"/>
    </row>
    <row r="922" spans="13:15" x14ac:dyDescent="0.15">
      <c r="M922" s="3"/>
      <c r="O922" s="16"/>
    </row>
    <row r="923" spans="13:15" x14ac:dyDescent="0.15">
      <c r="M923" s="3"/>
      <c r="O923" s="16"/>
    </row>
    <row r="924" spans="13:15" x14ac:dyDescent="0.15">
      <c r="M924" s="3"/>
      <c r="O924" s="16"/>
    </row>
    <row r="925" spans="13:15" x14ac:dyDescent="0.15">
      <c r="M925" s="3"/>
      <c r="O925" s="16"/>
    </row>
    <row r="926" spans="13:15" x14ac:dyDescent="0.15">
      <c r="M926" s="3"/>
      <c r="O926" s="16"/>
    </row>
    <row r="927" spans="13:15" x14ac:dyDescent="0.15">
      <c r="M927" s="3"/>
      <c r="O927" s="16"/>
    </row>
    <row r="928" spans="13:15" x14ac:dyDescent="0.15">
      <c r="M928" s="3"/>
      <c r="O928" s="16"/>
    </row>
    <row r="929" spans="13:15" x14ac:dyDescent="0.15">
      <c r="M929" s="3"/>
      <c r="O929" s="16"/>
    </row>
    <row r="930" spans="13:15" x14ac:dyDescent="0.15">
      <c r="M930" s="3"/>
      <c r="O930" s="16"/>
    </row>
    <row r="931" spans="13:15" x14ac:dyDescent="0.15">
      <c r="M931" s="3"/>
      <c r="O931" s="16"/>
    </row>
    <row r="932" spans="13:15" x14ac:dyDescent="0.15">
      <c r="M932" s="3"/>
      <c r="O932" s="16"/>
    </row>
    <row r="933" spans="13:15" x14ac:dyDescent="0.15">
      <c r="M933" s="3"/>
      <c r="O933" s="16"/>
    </row>
    <row r="934" spans="13:15" x14ac:dyDescent="0.15">
      <c r="M934" s="3"/>
      <c r="O934" s="16"/>
    </row>
    <row r="935" spans="13:15" x14ac:dyDescent="0.15">
      <c r="M935" s="3"/>
      <c r="O935" s="16"/>
    </row>
    <row r="936" spans="13:15" x14ac:dyDescent="0.15">
      <c r="M936" s="3"/>
      <c r="O936" s="16"/>
    </row>
    <row r="937" spans="13:15" x14ac:dyDescent="0.15">
      <c r="M937" s="3"/>
      <c r="O937" s="16"/>
    </row>
    <row r="938" spans="13:15" x14ac:dyDescent="0.15">
      <c r="M938" s="3"/>
      <c r="O938" s="16"/>
    </row>
    <row r="939" spans="13:15" x14ac:dyDescent="0.15">
      <c r="M939" s="3"/>
      <c r="O939" s="16"/>
    </row>
    <row r="940" spans="13:15" x14ac:dyDescent="0.15">
      <c r="M940" s="3"/>
      <c r="O940" s="16"/>
    </row>
    <row r="941" spans="13:15" x14ac:dyDescent="0.15">
      <c r="M941" s="3"/>
      <c r="O941" s="16"/>
    </row>
    <row r="942" spans="13:15" x14ac:dyDescent="0.15">
      <c r="M942" s="3"/>
      <c r="O942" s="16"/>
    </row>
    <row r="943" spans="13:15" x14ac:dyDescent="0.15">
      <c r="M943" s="3"/>
      <c r="O943" s="16"/>
    </row>
    <row r="944" spans="13:15" x14ac:dyDescent="0.15">
      <c r="M944" s="3"/>
      <c r="O944" s="16"/>
    </row>
    <row r="945" spans="13:15" x14ac:dyDescent="0.15">
      <c r="M945" s="3"/>
      <c r="O945" s="16"/>
    </row>
    <row r="946" spans="13:15" x14ac:dyDescent="0.15">
      <c r="M946" s="3"/>
      <c r="O946" s="16"/>
    </row>
    <row r="947" spans="13:15" x14ac:dyDescent="0.15">
      <c r="M947" s="3"/>
      <c r="O947" s="16"/>
    </row>
    <row r="948" spans="13:15" x14ac:dyDescent="0.15">
      <c r="M948" s="3"/>
      <c r="O948" s="16"/>
    </row>
    <row r="949" spans="13:15" x14ac:dyDescent="0.15">
      <c r="M949" s="3"/>
      <c r="O949" s="16"/>
    </row>
    <row r="950" spans="13:15" x14ac:dyDescent="0.15">
      <c r="M950" s="3"/>
      <c r="O950" s="16"/>
    </row>
    <row r="951" spans="13:15" x14ac:dyDescent="0.15">
      <c r="M951" s="3"/>
      <c r="O951" s="16"/>
    </row>
    <row r="952" spans="13:15" x14ac:dyDescent="0.15">
      <c r="M952" s="3"/>
      <c r="O952" s="16"/>
    </row>
    <row r="953" spans="13:15" x14ac:dyDescent="0.15">
      <c r="M953" s="3"/>
      <c r="O953" s="16"/>
    </row>
    <row r="954" spans="13:15" x14ac:dyDescent="0.15">
      <c r="M954" s="3"/>
      <c r="O954" s="16"/>
    </row>
    <row r="955" spans="13:15" x14ac:dyDescent="0.15">
      <c r="M955" s="3"/>
      <c r="O955" s="16"/>
    </row>
    <row r="956" spans="13:15" x14ac:dyDescent="0.15">
      <c r="M956" s="3"/>
      <c r="O956" s="16"/>
    </row>
    <row r="957" spans="13:15" x14ac:dyDescent="0.15">
      <c r="M957" s="3"/>
      <c r="O957" s="16"/>
    </row>
    <row r="958" spans="13:15" x14ac:dyDescent="0.15">
      <c r="M958" s="3"/>
      <c r="O958" s="16"/>
    </row>
    <row r="959" spans="13:15" x14ac:dyDescent="0.15">
      <c r="M959" s="3"/>
      <c r="O959" s="16"/>
    </row>
    <row r="960" spans="13:15" x14ac:dyDescent="0.15">
      <c r="M960" s="3"/>
      <c r="O960" s="16"/>
    </row>
    <row r="961" spans="13:15" x14ac:dyDescent="0.15">
      <c r="M961" s="3"/>
      <c r="O961" s="16"/>
    </row>
    <row r="962" spans="13:15" x14ac:dyDescent="0.15">
      <c r="M962" s="3"/>
      <c r="O962" s="16"/>
    </row>
    <row r="963" spans="13:15" x14ac:dyDescent="0.15">
      <c r="M963" s="3"/>
      <c r="O963" s="16"/>
    </row>
    <row r="964" spans="13:15" x14ac:dyDescent="0.15">
      <c r="M964" s="3"/>
      <c r="O964" s="16"/>
    </row>
    <row r="965" spans="13:15" x14ac:dyDescent="0.15">
      <c r="M965" s="3"/>
      <c r="O965" s="16"/>
    </row>
    <row r="966" spans="13:15" x14ac:dyDescent="0.15">
      <c r="M966" s="3"/>
      <c r="O966" s="16"/>
    </row>
    <row r="967" spans="13:15" x14ac:dyDescent="0.15">
      <c r="M967" s="3"/>
      <c r="O967" s="16"/>
    </row>
    <row r="968" spans="13:15" x14ac:dyDescent="0.15">
      <c r="M968" s="3"/>
      <c r="O968" s="16"/>
    </row>
    <row r="969" spans="13:15" x14ac:dyDescent="0.15">
      <c r="M969" s="3"/>
      <c r="O969" s="16"/>
    </row>
    <row r="970" spans="13:15" x14ac:dyDescent="0.15">
      <c r="M970" s="3"/>
      <c r="O970" s="16"/>
    </row>
    <row r="971" spans="13:15" x14ac:dyDescent="0.15">
      <c r="M971" s="3"/>
      <c r="O971" s="16"/>
    </row>
    <row r="972" spans="13:15" x14ac:dyDescent="0.15">
      <c r="M972" s="3"/>
      <c r="O972" s="16"/>
    </row>
    <row r="973" spans="13:15" x14ac:dyDescent="0.15">
      <c r="M973" s="3"/>
      <c r="O973" s="16"/>
    </row>
    <row r="974" spans="13:15" x14ac:dyDescent="0.15">
      <c r="M974" s="3"/>
      <c r="O974" s="16"/>
    </row>
    <row r="975" spans="13:15" x14ac:dyDescent="0.15">
      <c r="M975" s="3"/>
      <c r="O975" s="16"/>
    </row>
    <row r="976" spans="13:15" x14ac:dyDescent="0.15">
      <c r="M976" s="3"/>
      <c r="O976" s="16"/>
    </row>
    <row r="977" spans="13:15" x14ac:dyDescent="0.15">
      <c r="M977" s="3"/>
      <c r="O977" s="16"/>
    </row>
    <row r="978" spans="13:15" x14ac:dyDescent="0.15">
      <c r="M978" s="3"/>
    </row>
    <row r="979" spans="13:15" x14ac:dyDescent="0.15">
      <c r="M979" s="3"/>
    </row>
    <row r="980" spans="13:15" x14ac:dyDescent="0.15">
      <c r="M980" s="3"/>
    </row>
    <row r="981" spans="13:15" x14ac:dyDescent="0.15">
      <c r="M981" s="3"/>
    </row>
    <row r="982" spans="13:15" x14ac:dyDescent="0.15">
      <c r="M982" s="3"/>
    </row>
    <row r="983" spans="13:15" x14ac:dyDescent="0.15">
      <c r="M983" s="3"/>
      <c r="O983" s="16"/>
    </row>
    <row r="984" spans="13:15" x14ac:dyDescent="0.15">
      <c r="M984" s="3"/>
      <c r="O984" s="16"/>
    </row>
    <row r="985" spans="13:15" x14ac:dyDescent="0.15">
      <c r="M985" s="3"/>
      <c r="O985" s="16"/>
    </row>
    <row r="986" spans="13:15" x14ac:dyDescent="0.15">
      <c r="M986" s="3"/>
    </row>
    <row r="987" spans="13:15" x14ac:dyDescent="0.15">
      <c r="M987" s="3"/>
    </row>
    <row r="988" spans="13:15" x14ac:dyDescent="0.15">
      <c r="M988" s="3"/>
    </row>
    <row r="989" spans="13:15" x14ac:dyDescent="0.15">
      <c r="M989" s="3"/>
    </row>
    <row r="990" spans="13:15" x14ac:dyDescent="0.15">
      <c r="M990" s="3"/>
    </row>
    <row r="991" spans="13:15" x14ac:dyDescent="0.15">
      <c r="M991" s="3"/>
    </row>
    <row r="992" spans="13:15" x14ac:dyDescent="0.15">
      <c r="M992" s="3"/>
    </row>
    <row r="993" spans="13:13" x14ac:dyDescent="0.15">
      <c r="M993" s="3"/>
    </row>
    <row r="994" spans="13:13" x14ac:dyDescent="0.15">
      <c r="M994" s="3"/>
    </row>
    <row r="995" spans="13:13" x14ac:dyDescent="0.15">
      <c r="M995" s="3"/>
    </row>
    <row r="996" spans="13:13" x14ac:dyDescent="0.15">
      <c r="M996" s="3"/>
    </row>
    <row r="997" spans="13:13" x14ac:dyDescent="0.15">
      <c r="M997" s="3"/>
    </row>
    <row r="998" spans="13:13" x14ac:dyDescent="0.15">
      <c r="M998" s="3"/>
    </row>
    <row r="999" spans="13:13" x14ac:dyDescent="0.15">
      <c r="M999" s="3"/>
    </row>
    <row r="1000" spans="13:13" x14ac:dyDescent="0.15">
      <c r="M1000" s="3"/>
    </row>
    <row r="1001" spans="13:13" x14ac:dyDescent="0.15">
      <c r="M1001" s="3"/>
    </row>
    <row r="1002" spans="13:13" x14ac:dyDescent="0.15">
      <c r="M1002" s="3"/>
    </row>
    <row r="1003" spans="13:13" x14ac:dyDescent="0.15">
      <c r="M1003" s="3"/>
    </row>
    <row r="1004" spans="13:13" x14ac:dyDescent="0.15">
      <c r="M1004" s="3"/>
    </row>
    <row r="1005" spans="13:13" x14ac:dyDescent="0.15">
      <c r="M1005" s="3"/>
    </row>
    <row r="1006" spans="13:13" x14ac:dyDescent="0.15">
      <c r="M1006" s="3"/>
    </row>
    <row r="1007" spans="13:13" x14ac:dyDescent="0.15">
      <c r="M1007" s="3"/>
    </row>
    <row r="1008" spans="13:13" x14ac:dyDescent="0.15">
      <c r="M1008" s="3"/>
    </row>
    <row r="1009" spans="13:13" x14ac:dyDescent="0.15">
      <c r="M1009" s="3"/>
    </row>
    <row r="1010" spans="13:13" x14ac:dyDescent="0.15">
      <c r="M1010" s="3"/>
    </row>
    <row r="1011" spans="13:13" x14ac:dyDescent="0.15">
      <c r="M1011" s="3"/>
    </row>
    <row r="1012" spans="13:13" x14ac:dyDescent="0.15">
      <c r="M1012" s="3"/>
    </row>
    <row r="1013" spans="13:13" x14ac:dyDescent="0.15">
      <c r="M1013" s="3"/>
    </row>
    <row r="1014" spans="13:13" x14ac:dyDescent="0.15">
      <c r="M1014" s="3"/>
    </row>
    <row r="1015" spans="13:13" x14ac:dyDescent="0.15">
      <c r="M1015" s="3"/>
    </row>
    <row r="1016" spans="13:13" x14ac:dyDescent="0.15">
      <c r="M1016" s="3"/>
    </row>
    <row r="1017" spans="13:13" x14ac:dyDescent="0.15">
      <c r="M1017" s="3"/>
    </row>
    <row r="1018" spans="13:13" x14ac:dyDescent="0.15">
      <c r="M1018" s="3"/>
    </row>
    <row r="1019" spans="13:13" x14ac:dyDescent="0.15">
      <c r="M1019" s="3"/>
    </row>
    <row r="1020" spans="13:13" x14ac:dyDescent="0.15">
      <c r="M1020" s="3"/>
    </row>
    <row r="1021" spans="13:13" x14ac:dyDescent="0.15">
      <c r="M1021" s="3"/>
    </row>
    <row r="1022" spans="13:13" x14ac:dyDescent="0.15">
      <c r="M1022" s="3"/>
    </row>
    <row r="1023" spans="13:13" x14ac:dyDescent="0.15">
      <c r="M1023" s="3"/>
    </row>
    <row r="1024" spans="13:13" x14ac:dyDescent="0.15">
      <c r="M1024" s="3"/>
    </row>
    <row r="1025" spans="13:13" x14ac:dyDescent="0.15">
      <c r="M1025" s="3"/>
    </row>
    <row r="1026" spans="13:13" x14ac:dyDescent="0.15">
      <c r="M1026" s="3"/>
    </row>
    <row r="1027" spans="13:13" x14ac:dyDescent="0.15">
      <c r="M1027" s="3"/>
    </row>
    <row r="1028" spans="13:13" x14ac:dyDescent="0.15">
      <c r="M1028" s="3"/>
    </row>
    <row r="1029" spans="13:13" x14ac:dyDescent="0.15">
      <c r="M1029" s="3"/>
    </row>
    <row r="1030" spans="13:13" x14ac:dyDescent="0.15">
      <c r="M1030" s="3"/>
    </row>
    <row r="1031" spans="13:13" x14ac:dyDescent="0.15">
      <c r="M1031" s="3"/>
    </row>
    <row r="1032" spans="13:13" x14ac:dyDescent="0.15">
      <c r="M1032" s="3"/>
    </row>
    <row r="1033" spans="13:13" x14ac:dyDescent="0.15">
      <c r="M1033" s="3"/>
    </row>
    <row r="1034" spans="13:13" x14ac:dyDescent="0.15">
      <c r="M1034" s="3"/>
    </row>
    <row r="1035" spans="13:13" x14ac:dyDescent="0.15">
      <c r="M1035" s="3"/>
    </row>
    <row r="1036" spans="13:13" x14ac:dyDescent="0.15">
      <c r="M1036" s="3"/>
    </row>
    <row r="1037" spans="13:13" x14ac:dyDescent="0.15">
      <c r="M1037" s="3"/>
    </row>
    <row r="1038" spans="13:13" x14ac:dyDescent="0.15">
      <c r="M1038" s="3"/>
    </row>
    <row r="1039" spans="13:13" x14ac:dyDescent="0.15">
      <c r="M1039" s="3"/>
    </row>
    <row r="1040" spans="13:13" x14ac:dyDescent="0.15">
      <c r="M1040" s="3"/>
    </row>
    <row r="1041" spans="13:13" x14ac:dyDescent="0.15">
      <c r="M1041" s="3"/>
    </row>
    <row r="1042" spans="13:13" x14ac:dyDescent="0.15">
      <c r="M1042" s="3"/>
    </row>
    <row r="1043" spans="13:13" x14ac:dyDescent="0.15">
      <c r="M1043" s="3"/>
    </row>
    <row r="1044" spans="13:13" x14ac:dyDescent="0.15">
      <c r="M1044" s="3"/>
    </row>
    <row r="1045" spans="13:13" x14ac:dyDescent="0.15">
      <c r="M1045" s="3"/>
    </row>
    <row r="1046" spans="13:13" x14ac:dyDescent="0.15">
      <c r="M1046" s="3"/>
    </row>
    <row r="1047" spans="13:13" x14ac:dyDescent="0.15">
      <c r="M1047" s="3"/>
    </row>
    <row r="1048" spans="13:13" x14ac:dyDescent="0.15">
      <c r="M1048" s="3"/>
    </row>
    <row r="1049" spans="13:13" x14ac:dyDescent="0.15">
      <c r="M1049" s="3"/>
    </row>
    <row r="1050" spans="13:13" x14ac:dyDescent="0.15">
      <c r="M1050" s="3"/>
    </row>
    <row r="1051" spans="13:13" x14ac:dyDescent="0.15">
      <c r="M1051" s="3"/>
    </row>
    <row r="1052" spans="13:13" x14ac:dyDescent="0.15">
      <c r="M1052" s="3"/>
    </row>
    <row r="1053" spans="13:13" x14ac:dyDescent="0.15">
      <c r="M1053" s="3"/>
    </row>
    <row r="1054" spans="13:13" x14ac:dyDescent="0.15">
      <c r="M1054" s="3"/>
    </row>
    <row r="1055" spans="13:13" x14ac:dyDescent="0.15">
      <c r="M1055" s="3"/>
    </row>
    <row r="1056" spans="13:13" x14ac:dyDescent="0.15">
      <c r="M1056" s="3"/>
    </row>
    <row r="1057" spans="13:13" x14ac:dyDescent="0.15">
      <c r="M1057" s="3"/>
    </row>
    <row r="1058" spans="13:13" x14ac:dyDescent="0.15">
      <c r="M1058" s="3"/>
    </row>
    <row r="1059" spans="13:13" x14ac:dyDescent="0.15">
      <c r="M1059" s="3"/>
    </row>
    <row r="1060" spans="13:13" x14ac:dyDescent="0.15">
      <c r="M1060" s="3"/>
    </row>
    <row r="1061" spans="13:13" x14ac:dyDescent="0.15">
      <c r="M1061" s="3"/>
    </row>
    <row r="1062" spans="13:13" x14ac:dyDescent="0.15">
      <c r="M1062" s="3"/>
    </row>
    <row r="1063" spans="13:13" x14ac:dyDescent="0.15">
      <c r="M1063" s="3"/>
    </row>
    <row r="1064" spans="13:13" x14ac:dyDescent="0.15">
      <c r="M1064" s="3"/>
    </row>
    <row r="1065" spans="13:13" x14ac:dyDescent="0.15">
      <c r="M1065" s="3"/>
    </row>
    <row r="1066" spans="13:13" x14ac:dyDescent="0.15">
      <c r="M1066" s="3"/>
    </row>
    <row r="1067" spans="13:13" x14ac:dyDescent="0.15">
      <c r="M1067" s="3"/>
    </row>
    <row r="1068" spans="13:13" x14ac:dyDescent="0.15">
      <c r="M1068" s="3"/>
    </row>
    <row r="1069" spans="13:13" x14ac:dyDescent="0.15">
      <c r="M1069" s="3"/>
    </row>
    <row r="1070" spans="13:13" x14ac:dyDescent="0.15">
      <c r="M1070" s="3"/>
    </row>
    <row r="1071" spans="13:13" x14ac:dyDescent="0.15">
      <c r="M1071" s="3"/>
    </row>
    <row r="1072" spans="13:13" x14ac:dyDescent="0.15">
      <c r="M1072" s="3"/>
    </row>
    <row r="1073" spans="13:13" x14ac:dyDescent="0.15">
      <c r="M1073" s="3"/>
    </row>
    <row r="1074" spans="13:13" x14ac:dyDescent="0.15">
      <c r="M1074" s="3"/>
    </row>
    <row r="1075" spans="13:13" x14ac:dyDescent="0.15">
      <c r="M1075" s="3"/>
    </row>
    <row r="1076" spans="13:13" x14ac:dyDescent="0.15">
      <c r="M1076" s="3"/>
    </row>
    <row r="1077" spans="13:13" x14ac:dyDescent="0.15">
      <c r="M1077" s="3"/>
    </row>
    <row r="1078" spans="13:13" x14ac:dyDescent="0.15">
      <c r="M1078" s="3"/>
    </row>
    <row r="1079" spans="13:13" x14ac:dyDescent="0.15">
      <c r="M1079" s="3"/>
    </row>
    <row r="1080" spans="13:13" x14ac:dyDescent="0.15">
      <c r="M1080" s="3"/>
    </row>
    <row r="1081" spans="13:13" x14ac:dyDescent="0.15">
      <c r="M1081" s="3"/>
    </row>
    <row r="1082" spans="13:13" x14ac:dyDescent="0.15">
      <c r="M1082" s="3"/>
    </row>
    <row r="1083" spans="13:13" x14ac:dyDescent="0.15">
      <c r="M1083" s="3"/>
    </row>
    <row r="1084" spans="13:13" x14ac:dyDescent="0.15">
      <c r="M1084" s="3"/>
    </row>
    <row r="1085" spans="13:13" x14ac:dyDescent="0.15">
      <c r="M1085" s="3"/>
    </row>
    <row r="1086" spans="13:13" x14ac:dyDescent="0.15">
      <c r="M1086" s="3"/>
    </row>
    <row r="1087" spans="13:13" x14ac:dyDescent="0.15">
      <c r="M1087" s="3"/>
    </row>
    <row r="1088" spans="13:13" x14ac:dyDescent="0.15">
      <c r="M1088" s="3"/>
    </row>
    <row r="1089" spans="13:13" x14ac:dyDescent="0.15">
      <c r="M1089" s="3"/>
    </row>
    <row r="1090" spans="13:13" x14ac:dyDescent="0.15">
      <c r="M1090" s="3"/>
    </row>
    <row r="1091" spans="13:13" x14ac:dyDescent="0.15">
      <c r="M1091" s="3"/>
    </row>
    <row r="1092" spans="13:13" x14ac:dyDescent="0.15">
      <c r="M1092" s="3"/>
    </row>
    <row r="1093" spans="13:13" x14ac:dyDescent="0.15">
      <c r="M1093" s="3"/>
    </row>
    <row r="1094" spans="13:13" x14ac:dyDescent="0.15">
      <c r="M1094" s="3"/>
    </row>
    <row r="1095" spans="13:13" x14ac:dyDescent="0.15">
      <c r="M1095" s="3"/>
    </row>
    <row r="1096" spans="13:13" x14ac:dyDescent="0.15">
      <c r="M1096" s="3"/>
    </row>
    <row r="1097" spans="13:13" x14ac:dyDescent="0.15">
      <c r="M1097" s="3"/>
    </row>
    <row r="1098" spans="13:13" x14ac:dyDescent="0.15">
      <c r="M1098" s="3"/>
    </row>
    <row r="1099" spans="13:13" x14ac:dyDescent="0.15">
      <c r="M1099" s="3"/>
    </row>
    <row r="1100" spans="13:13" x14ac:dyDescent="0.15">
      <c r="M1100" s="3"/>
    </row>
    <row r="1101" spans="13:13" x14ac:dyDescent="0.15">
      <c r="M1101" s="3"/>
    </row>
    <row r="1102" spans="13:13" x14ac:dyDescent="0.15">
      <c r="M1102" s="3"/>
    </row>
    <row r="1103" spans="13:13" x14ac:dyDescent="0.15">
      <c r="M1103" s="3"/>
    </row>
    <row r="1104" spans="13:13" x14ac:dyDescent="0.15">
      <c r="M1104" s="3"/>
    </row>
    <row r="1105" spans="13:13" x14ac:dyDescent="0.15">
      <c r="M1105" s="3"/>
    </row>
    <row r="1106" spans="13:13" x14ac:dyDescent="0.15">
      <c r="M1106" s="3"/>
    </row>
    <row r="1107" spans="13:13" x14ac:dyDescent="0.15">
      <c r="M1107" s="3"/>
    </row>
    <row r="1108" spans="13:13" x14ac:dyDescent="0.15">
      <c r="M1108" s="3"/>
    </row>
    <row r="1109" spans="13:13" x14ac:dyDescent="0.15">
      <c r="M1109" s="3"/>
    </row>
    <row r="1110" spans="13:13" x14ac:dyDescent="0.15">
      <c r="M1110" s="3"/>
    </row>
    <row r="1111" spans="13:13" x14ac:dyDescent="0.15">
      <c r="M1111" s="3"/>
    </row>
    <row r="1112" spans="13:13" x14ac:dyDescent="0.15">
      <c r="M1112" s="3"/>
    </row>
    <row r="1113" spans="13:13" x14ac:dyDescent="0.15">
      <c r="M1113" s="3"/>
    </row>
    <row r="1114" spans="13:13" x14ac:dyDescent="0.15">
      <c r="M1114" s="3"/>
    </row>
    <row r="1115" spans="13:13" x14ac:dyDescent="0.15">
      <c r="M1115" s="3"/>
    </row>
    <row r="1116" spans="13:13" x14ac:dyDescent="0.15">
      <c r="M1116" s="3"/>
    </row>
    <row r="1117" spans="13:13" x14ac:dyDescent="0.15">
      <c r="M1117" s="3"/>
    </row>
    <row r="1118" spans="13:13" x14ac:dyDescent="0.15">
      <c r="M1118" s="3"/>
    </row>
    <row r="1119" spans="13:13" x14ac:dyDescent="0.15">
      <c r="M1119" s="3"/>
    </row>
    <row r="1120" spans="13:13" x14ac:dyDescent="0.15">
      <c r="M1120" s="3"/>
    </row>
    <row r="1121" spans="13:13" x14ac:dyDescent="0.15">
      <c r="M1121" s="3"/>
    </row>
    <row r="1122" spans="13:13" x14ac:dyDescent="0.15">
      <c r="M1122" s="3"/>
    </row>
    <row r="1123" spans="13:13" x14ac:dyDescent="0.15">
      <c r="M1123" s="3"/>
    </row>
    <row r="1124" spans="13:13" x14ac:dyDescent="0.15">
      <c r="M1124" s="3"/>
    </row>
    <row r="1125" spans="13:13" x14ac:dyDescent="0.15">
      <c r="M1125" s="3"/>
    </row>
    <row r="1126" spans="13:13" x14ac:dyDescent="0.15">
      <c r="M1126" s="3"/>
    </row>
    <row r="1127" spans="13:13" x14ac:dyDescent="0.15">
      <c r="M1127" s="3"/>
    </row>
    <row r="1128" spans="13:13" x14ac:dyDescent="0.15">
      <c r="M1128" s="3"/>
    </row>
    <row r="1129" spans="13:13" x14ac:dyDescent="0.15">
      <c r="M1129" s="3"/>
    </row>
    <row r="1130" spans="13:13" x14ac:dyDescent="0.15">
      <c r="M1130" s="3"/>
    </row>
    <row r="1131" spans="13:13" x14ac:dyDescent="0.15">
      <c r="M1131" s="3"/>
    </row>
    <row r="1132" spans="13:13" x14ac:dyDescent="0.15">
      <c r="M1132" s="3"/>
    </row>
    <row r="1133" spans="13:13" x14ac:dyDescent="0.15">
      <c r="M1133" s="3"/>
    </row>
    <row r="1134" spans="13:13" x14ac:dyDescent="0.15">
      <c r="M1134" s="3"/>
    </row>
    <row r="1135" spans="13:13" x14ac:dyDescent="0.15">
      <c r="M1135" s="3"/>
    </row>
    <row r="1136" spans="13:13" x14ac:dyDescent="0.15">
      <c r="M1136" s="3"/>
    </row>
    <row r="1137" spans="13:13" x14ac:dyDescent="0.15">
      <c r="M1137" s="3"/>
    </row>
    <row r="1138" spans="13:13" x14ac:dyDescent="0.15">
      <c r="M1138" s="3"/>
    </row>
    <row r="1139" spans="13:13" x14ac:dyDescent="0.15">
      <c r="M1139" s="3"/>
    </row>
    <row r="1140" spans="13:13" x14ac:dyDescent="0.15">
      <c r="M1140" s="3"/>
    </row>
    <row r="1141" spans="13:13" x14ac:dyDescent="0.15">
      <c r="M1141" s="3"/>
    </row>
    <row r="1142" spans="13:13" x14ac:dyDescent="0.15">
      <c r="M1142" s="3"/>
    </row>
    <row r="1143" spans="13:13" x14ac:dyDescent="0.15">
      <c r="M1143" s="3"/>
    </row>
    <row r="1144" spans="13:13" x14ac:dyDescent="0.15">
      <c r="M1144" s="3"/>
    </row>
    <row r="1145" spans="13:13" x14ac:dyDescent="0.15">
      <c r="M1145" s="3"/>
    </row>
    <row r="1146" spans="13:13" x14ac:dyDescent="0.15">
      <c r="M1146" s="3"/>
    </row>
    <row r="1147" spans="13:13" x14ac:dyDescent="0.15">
      <c r="M1147" s="3"/>
    </row>
    <row r="1148" spans="13:13" x14ac:dyDescent="0.15">
      <c r="M1148" s="3"/>
    </row>
    <row r="1149" spans="13:13" x14ac:dyDescent="0.15">
      <c r="M1149" s="3"/>
    </row>
    <row r="1150" spans="13:13" x14ac:dyDescent="0.15">
      <c r="M1150" s="3"/>
    </row>
    <row r="1151" spans="13:13" x14ac:dyDescent="0.15">
      <c r="M1151" s="3"/>
    </row>
    <row r="1152" spans="13:13" x14ac:dyDescent="0.15">
      <c r="M1152" s="3"/>
    </row>
    <row r="1153" spans="13:13" x14ac:dyDescent="0.15">
      <c r="M1153" s="3"/>
    </row>
    <row r="1154" spans="13:13" x14ac:dyDescent="0.15">
      <c r="M1154" s="3"/>
    </row>
    <row r="1155" spans="13:13" x14ac:dyDescent="0.15">
      <c r="M1155" s="3"/>
    </row>
    <row r="1156" spans="13:13" x14ac:dyDescent="0.15">
      <c r="M1156" s="3"/>
    </row>
    <row r="1157" spans="13:13" x14ac:dyDescent="0.15">
      <c r="M1157" s="3"/>
    </row>
    <row r="1158" spans="13:13" x14ac:dyDescent="0.15">
      <c r="M1158" s="3"/>
    </row>
    <row r="1159" spans="13:13" x14ac:dyDescent="0.15">
      <c r="M1159" s="3"/>
    </row>
    <row r="1160" spans="13:13" x14ac:dyDescent="0.15">
      <c r="M1160" s="3"/>
    </row>
    <row r="1161" spans="13:13" x14ac:dyDescent="0.15">
      <c r="M1161" s="3"/>
    </row>
    <row r="1162" spans="13:13" x14ac:dyDescent="0.15">
      <c r="M1162" s="3"/>
    </row>
    <row r="1163" spans="13:13" x14ac:dyDescent="0.15">
      <c r="M1163" s="3"/>
    </row>
    <row r="1164" spans="13:13" x14ac:dyDescent="0.15">
      <c r="M1164" s="3"/>
    </row>
    <row r="1165" spans="13:13" x14ac:dyDescent="0.15">
      <c r="M1165" s="3"/>
    </row>
    <row r="1166" spans="13:13" x14ac:dyDescent="0.15">
      <c r="M1166" s="3"/>
    </row>
    <row r="1167" spans="13:13" x14ac:dyDescent="0.15">
      <c r="M1167" s="3"/>
    </row>
    <row r="1168" spans="13:13" x14ac:dyDescent="0.15">
      <c r="M1168" s="3"/>
    </row>
    <row r="1169" spans="13:13" x14ac:dyDescent="0.15">
      <c r="M1169" s="3"/>
    </row>
    <row r="1170" spans="13:13" x14ac:dyDescent="0.15">
      <c r="M1170" s="3"/>
    </row>
    <row r="1171" spans="13:13" x14ac:dyDescent="0.15">
      <c r="M1171" s="3"/>
    </row>
    <row r="1172" spans="13:13" x14ac:dyDescent="0.15">
      <c r="M1172" s="3"/>
    </row>
    <row r="1173" spans="13:13" x14ac:dyDescent="0.15">
      <c r="M1173" s="3"/>
    </row>
    <row r="1174" spans="13:13" x14ac:dyDescent="0.15">
      <c r="M1174" s="3"/>
    </row>
    <row r="1175" spans="13:13" x14ac:dyDescent="0.15">
      <c r="M1175" s="3"/>
    </row>
    <row r="1176" spans="13:13" x14ac:dyDescent="0.15">
      <c r="M1176" s="3"/>
    </row>
    <row r="1177" spans="13:13" x14ac:dyDescent="0.15">
      <c r="M1177" s="3"/>
    </row>
    <row r="1178" spans="13:13" x14ac:dyDescent="0.15">
      <c r="M1178" s="3"/>
    </row>
    <row r="1179" spans="13:13" x14ac:dyDescent="0.15">
      <c r="M1179" s="3"/>
    </row>
    <row r="1180" spans="13:13" x14ac:dyDescent="0.15">
      <c r="M1180" s="3"/>
    </row>
    <row r="1181" spans="13:13" x14ac:dyDescent="0.15">
      <c r="M1181" s="3"/>
    </row>
    <row r="1182" spans="13:13" x14ac:dyDescent="0.15">
      <c r="M1182" s="3"/>
    </row>
    <row r="1183" spans="13:13" x14ac:dyDescent="0.15">
      <c r="M1183" s="3"/>
    </row>
    <row r="1184" spans="13:13" x14ac:dyDescent="0.15">
      <c r="M1184" s="3"/>
    </row>
    <row r="1185" spans="13:13" x14ac:dyDescent="0.15">
      <c r="M1185" s="3"/>
    </row>
    <row r="1186" spans="13:13" x14ac:dyDescent="0.15">
      <c r="M1186" s="3"/>
    </row>
    <row r="1187" spans="13:13" x14ac:dyDescent="0.15">
      <c r="M1187" s="3"/>
    </row>
    <row r="1188" spans="13:13" x14ac:dyDescent="0.15">
      <c r="M1188" s="3"/>
    </row>
    <row r="1189" spans="13:13" x14ac:dyDescent="0.15">
      <c r="M1189" s="3"/>
    </row>
    <row r="1190" spans="13:13" x14ac:dyDescent="0.15">
      <c r="M1190" s="3"/>
    </row>
    <row r="1191" spans="13:13" x14ac:dyDescent="0.15">
      <c r="M1191" s="3"/>
    </row>
    <row r="1192" spans="13:13" x14ac:dyDescent="0.15">
      <c r="M1192" s="3"/>
    </row>
    <row r="1193" spans="13:13" x14ac:dyDescent="0.15">
      <c r="M1193" s="3"/>
    </row>
    <row r="1194" spans="13:13" x14ac:dyDescent="0.15">
      <c r="M1194" s="3"/>
    </row>
    <row r="1195" spans="13:13" x14ac:dyDescent="0.15">
      <c r="M1195" s="3"/>
    </row>
    <row r="1196" spans="13:13" x14ac:dyDescent="0.15">
      <c r="M1196" s="3"/>
    </row>
    <row r="1197" spans="13:13" x14ac:dyDescent="0.15">
      <c r="M1197" s="3"/>
    </row>
    <row r="1198" spans="13:13" x14ac:dyDescent="0.15">
      <c r="M1198" s="3"/>
    </row>
    <row r="1199" spans="13:13" x14ac:dyDescent="0.15">
      <c r="M1199" s="3"/>
    </row>
    <row r="1200" spans="13:13" x14ac:dyDescent="0.15">
      <c r="M1200" s="3"/>
    </row>
    <row r="1201" spans="13:13" x14ac:dyDescent="0.15">
      <c r="M1201" s="3"/>
    </row>
    <row r="1202" spans="13:13" x14ac:dyDescent="0.15">
      <c r="M1202" s="3"/>
    </row>
    <row r="1203" spans="13:13" x14ac:dyDescent="0.15">
      <c r="M1203" s="3"/>
    </row>
    <row r="1204" spans="13:13" x14ac:dyDescent="0.15">
      <c r="M1204" s="3"/>
    </row>
    <row r="1205" spans="13:13" x14ac:dyDescent="0.15">
      <c r="M1205" s="3"/>
    </row>
    <row r="1206" spans="13:13" x14ac:dyDescent="0.15">
      <c r="M1206" s="3"/>
    </row>
    <row r="1207" spans="13:13" x14ac:dyDescent="0.15">
      <c r="M1207" s="3"/>
    </row>
    <row r="1208" spans="13:13" x14ac:dyDescent="0.15">
      <c r="M1208" s="3"/>
    </row>
    <row r="1209" spans="13:13" x14ac:dyDescent="0.15">
      <c r="M1209" s="3"/>
    </row>
    <row r="1210" spans="13:13" x14ac:dyDescent="0.15">
      <c r="M1210" s="3"/>
    </row>
    <row r="1211" spans="13:13" x14ac:dyDescent="0.15">
      <c r="M1211" s="3"/>
    </row>
    <row r="1212" spans="13:13" x14ac:dyDescent="0.15">
      <c r="M1212" s="3"/>
    </row>
    <row r="1213" spans="13:13" x14ac:dyDescent="0.15">
      <c r="M1213" s="3"/>
    </row>
    <row r="1214" spans="13:13" x14ac:dyDescent="0.15">
      <c r="M1214" s="3"/>
    </row>
    <row r="1215" spans="13:13" x14ac:dyDescent="0.15">
      <c r="M1215" s="3"/>
    </row>
    <row r="1216" spans="13:13" x14ac:dyDescent="0.15">
      <c r="M1216" s="3"/>
    </row>
    <row r="1217" spans="13:13" x14ac:dyDescent="0.15">
      <c r="M1217" s="3"/>
    </row>
    <row r="1218" spans="13:13" x14ac:dyDescent="0.15">
      <c r="M1218" s="3"/>
    </row>
    <row r="1219" spans="13:13" x14ac:dyDescent="0.15">
      <c r="M1219" s="3"/>
    </row>
    <row r="1220" spans="13:13" x14ac:dyDescent="0.15">
      <c r="M1220" s="3"/>
    </row>
    <row r="1221" spans="13:13" x14ac:dyDescent="0.15">
      <c r="M1221" s="3"/>
    </row>
    <row r="1222" spans="13:13" x14ac:dyDescent="0.15">
      <c r="M1222" s="3"/>
    </row>
    <row r="1223" spans="13:13" x14ac:dyDescent="0.15">
      <c r="M1223" s="3"/>
    </row>
    <row r="1224" spans="13:13" x14ac:dyDescent="0.15">
      <c r="M1224" s="3"/>
    </row>
    <row r="1225" spans="13:13" x14ac:dyDescent="0.15">
      <c r="M1225" s="3"/>
    </row>
    <row r="1226" spans="13:13" x14ac:dyDescent="0.15">
      <c r="M1226" s="3"/>
    </row>
    <row r="1227" spans="13:13" x14ac:dyDescent="0.15">
      <c r="M1227" s="3"/>
    </row>
    <row r="1228" spans="13:13" x14ac:dyDescent="0.15">
      <c r="M1228" s="3"/>
    </row>
    <row r="1229" spans="13:13" x14ac:dyDescent="0.15">
      <c r="M1229" s="3"/>
    </row>
    <row r="1230" spans="13:13" x14ac:dyDescent="0.15">
      <c r="M1230" s="3"/>
    </row>
    <row r="1231" spans="13:13" x14ac:dyDescent="0.15">
      <c r="M1231" s="3"/>
    </row>
    <row r="1232" spans="13:13" x14ac:dyDescent="0.15">
      <c r="M1232" s="3"/>
    </row>
    <row r="1233" spans="13:13" x14ac:dyDescent="0.15">
      <c r="M1233" s="3"/>
    </row>
    <row r="1234" spans="13:13" x14ac:dyDescent="0.15">
      <c r="M1234" s="3"/>
    </row>
    <row r="1235" spans="13:13" x14ac:dyDescent="0.15">
      <c r="M1235" s="3"/>
    </row>
    <row r="1236" spans="13:13" x14ac:dyDescent="0.15">
      <c r="M1236" s="3"/>
    </row>
    <row r="1237" spans="13:13" x14ac:dyDescent="0.15">
      <c r="M1237" s="3"/>
    </row>
    <row r="1238" spans="13:13" x14ac:dyDescent="0.15">
      <c r="M1238" s="3"/>
    </row>
    <row r="1239" spans="13:13" x14ac:dyDescent="0.15">
      <c r="M1239" s="3"/>
    </row>
    <row r="1240" spans="13:13" x14ac:dyDescent="0.15">
      <c r="M1240" s="3"/>
    </row>
    <row r="1241" spans="13:13" x14ac:dyDescent="0.15">
      <c r="M1241" s="3"/>
    </row>
    <row r="1242" spans="13:13" x14ac:dyDescent="0.15">
      <c r="M1242" s="3"/>
    </row>
    <row r="1243" spans="13:13" x14ac:dyDescent="0.15">
      <c r="M1243" s="3"/>
    </row>
    <row r="1244" spans="13:13" x14ac:dyDescent="0.15">
      <c r="M1244" s="3"/>
    </row>
    <row r="1245" spans="13:13" x14ac:dyDescent="0.15">
      <c r="M1245" s="3"/>
    </row>
    <row r="1246" spans="13:13" x14ac:dyDescent="0.15">
      <c r="M1246" s="3"/>
    </row>
    <row r="1247" spans="13:13" x14ac:dyDescent="0.15">
      <c r="M1247" s="3"/>
    </row>
    <row r="1248" spans="13:13" x14ac:dyDescent="0.15">
      <c r="M1248" s="3"/>
    </row>
    <row r="1249" spans="13:13" x14ac:dyDescent="0.15">
      <c r="M1249" s="3"/>
    </row>
    <row r="1250" spans="13:13" x14ac:dyDescent="0.15">
      <c r="M1250" s="3"/>
    </row>
    <row r="1251" spans="13:13" x14ac:dyDescent="0.15">
      <c r="M1251" s="3"/>
    </row>
    <row r="1252" spans="13:13" x14ac:dyDescent="0.15">
      <c r="M1252" s="3"/>
    </row>
    <row r="1253" spans="13:13" x14ac:dyDescent="0.15">
      <c r="M1253" s="3"/>
    </row>
    <row r="1254" spans="13:13" x14ac:dyDescent="0.15">
      <c r="M1254" s="3"/>
    </row>
    <row r="1255" spans="13:13" x14ac:dyDescent="0.15">
      <c r="M1255" s="3"/>
    </row>
    <row r="1256" spans="13:13" x14ac:dyDescent="0.15">
      <c r="M1256" s="3"/>
    </row>
    <row r="1257" spans="13:13" x14ac:dyDescent="0.15">
      <c r="M1257" s="3"/>
    </row>
    <row r="1258" spans="13:13" x14ac:dyDescent="0.15">
      <c r="M1258" s="3"/>
    </row>
    <row r="1259" spans="13:13" x14ac:dyDescent="0.15">
      <c r="M1259" s="3"/>
    </row>
    <row r="1260" spans="13:13" x14ac:dyDescent="0.15">
      <c r="M1260" s="3"/>
    </row>
    <row r="1261" spans="13:13" x14ac:dyDescent="0.15">
      <c r="M1261" s="3"/>
    </row>
    <row r="1262" spans="13:13" x14ac:dyDescent="0.15">
      <c r="M1262" s="3"/>
    </row>
    <row r="1263" spans="13:13" x14ac:dyDescent="0.15">
      <c r="M1263" s="3"/>
    </row>
    <row r="1264" spans="13:13" x14ac:dyDescent="0.15">
      <c r="M1264" s="3"/>
    </row>
    <row r="1265" spans="13:13" x14ac:dyDescent="0.15">
      <c r="M1265" s="3"/>
    </row>
    <row r="1266" spans="13:13" x14ac:dyDescent="0.15">
      <c r="M1266" s="3"/>
    </row>
    <row r="1267" spans="13:13" x14ac:dyDescent="0.15">
      <c r="M1267" s="3"/>
    </row>
    <row r="1268" spans="13:13" x14ac:dyDescent="0.15">
      <c r="M1268" s="3"/>
    </row>
    <row r="1269" spans="13:13" x14ac:dyDescent="0.15">
      <c r="M1269" s="3"/>
    </row>
    <row r="1270" spans="13:13" x14ac:dyDescent="0.15">
      <c r="M1270" s="3"/>
    </row>
    <row r="1271" spans="13:13" x14ac:dyDescent="0.15">
      <c r="M1271" s="3"/>
    </row>
    <row r="1272" spans="13:13" x14ac:dyDescent="0.15">
      <c r="M1272" s="3"/>
    </row>
    <row r="1273" spans="13:13" x14ac:dyDescent="0.15">
      <c r="M1273" s="3"/>
    </row>
    <row r="1274" spans="13:13" x14ac:dyDescent="0.15">
      <c r="M1274" s="3"/>
    </row>
    <row r="1275" spans="13:13" x14ac:dyDescent="0.15">
      <c r="M1275" s="3"/>
    </row>
    <row r="1276" spans="13:13" x14ac:dyDescent="0.15">
      <c r="M1276" s="3"/>
    </row>
    <row r="1277" spans="13:13" x14ac:dyDescent="0.15">
      <c r="M1277" s="3"/>
    </row>
  </sheetData>
  <mergeCells count="13">
    <mergeCell ref="F23:L23"/>
    <mergeCell ref="B26:D26"/>
    <mergeCell ref="F26:L26"/>
    <mergeCell ref="F40:L40"/>
    <mergeCell ref="F173:L173"/>
    <mergeCell ref="S183:Y183"/>
    <mergeCell ref="S140:Y140"/>
    <mergeCell ref="F254:L254"/>
    <mergeCell ref="F218:L218"/>
    <mergeCell ref="A39:L39"/>
    <mergeCell ref="F84:L84"/>
    <mergeCell ref="F128:L128"/>
    <mergeCell ref="F253:L253"/>
  </mergeCells>
  <phoneticPr fontId="0" type="noConversion"/>
  <printOptions horizontalCentered="1"/>
  <pageMargins left="0.5" right="0.5" top="1" bottom="0.75" header="0.5" footer="0.5"/>
  <pageSetup scale="94" fitToHeight="40" orientation="landscape" r:id="rId1"/>
  <headerFooter alignWithMargins="0">
    <oddHeader xml:space="preserve">&amp;C&amp;"Microsoft Sans Serif,Bold"&amp;12State of Nevada
Attorney General FY 2015 Budget Cost Allocation Plan&amp;R&amp;"Microsoft Sans Serif,Regular"&amp;9Based on Budgeted FY 2015 Costs
For Use in FY 2015
</oddHeader>
    <oddFooter xml:space="preserve">&amp;L&amp;"Microsoft Sans Serif,Regular"&amp;8MGT of America, Inc&amp;"Microsoft Sans Serif,Italic"
&amp;C&amp;"Microsoft Sans Serif,Regular"&amp;9Page &amp;P of &amp;N&amp;R&amp;"Microsoft Sans Serif,Italic"&amp;9
&amp;"Arial,Regular"&amp;10 </oddFooter>
  </headerFooter>
  <rowBreaks count="23" manualBreakCount="23">
    <brk id="22" max="16383" man="1"/>
    <brk id="38" max="11" man="1"/>
    <brk id="82" max="16383" man="1"/>
    <brk id="126" max="16383" man="1"/>
    <brk id="171" max="16383" man="1"/>
    <brk id="182" min="13" max="24" man="1"/>
    <brk id="216" max="16383" man="1"/>
    <brk id="252" max="16383" man="1"/>
    <brk id="301" max="16383" man="1"/>
    <brk id="334" max="16383" man="1"/>
    <brk id="378" max="16383" man="1"/>
    <brk id="425" max="16383" man="1"/>
    <brk id="469" max="16383" man="1"/>
    <brk id="515" max="16383" man="1"/>
    <brk id="549" max="11" man="1"/>
    <brk id="571" max="11" man="1"/>
    <brk id="589" max="11" man="1"/>
    <brk id="634" max="16383" man="1"/>
    <brk id="663" min="12" max="23" man="1"/>
    <brk id="679" max="16383" man="1"/>
    <brk id="713" min="12" max="23" man="1"/>
    <brk id="725" max="16383" man="1"/>
    <brk id="771"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806"/>
  <sheetViews>
    <sheetView tabSelected="1" zoomScale="90" zoomScaleNormal="90" workbookViewId="0">
      <pane xSplit="3" ySplit="4" topLeftCell="D5" activePane="bottomRight" state="frozen"/>
      <selection pane="topRight"/>
      <selection pane="bottomLeft"/>
      <selection pane="bottomRight" activeCell="H14" sqref="H14"/>
    </sheetView>
  </sheetViews>
  <sheetFormatPr defaultRowHeight="12.75" x14ac:dyDescent="0.2"/>
  <cols>
    <col min="1" max="1" width="17.7109375" style="107" customWidth="1"/>
    <col min="2" max="2" width="7.5703125" style="97" customWidth="1"/>
    <col min="3" max="3" width="50.42578125" style="97" customWidth="1"/>
    <col min="4" max="4" width="15.7109375" style="106" customWidth="1"/>
    <col min="5" max="5" width="13.140625" style="106" customWidth="1"/>
    <col min="6" max="6" width="11" style="106" customWidth="1"/>
    <col min="7" max="7" width="13.28515625" style="106" customWidth="1"/>
    <col min="8" max="8" width="15.5703125" style="106" customWidth="1"/>
    <col min="9" max="9" width="15" style="106" customWidth="1"/>
    <col min="10" max="10" width="12.7109375" style="106" customWidth="1"/>
    <col min="11" max="11" width="13.7109375" style="97" customWidth="1"/>
    <col min="12" max="16384" width="9.140625" style="97"/>
  </cols>
  <sheetData>
    <row r="1" spans="1:10" x14ac:dyDescent="0.2">
      <c r="A1" s="105" t="s">
        <v>365</v>
      </c>
      <c r="J1" s="44" t="s">
        <v>61</v>
      </c>
    </row>
    <row r="3" spans="1:10" x14ac:dyDescent="0.2">
      <c r="B3" s="107"/>
      <c r="C3" s="107"/>
      <c r="D3" s="110" t="s">
        <v>300</v>
      </c>
      <c r="E3" s="98"/>
      <c r="F3" s="98"/>
      <c r="G3" s="98"/>
      <c r="H3" s="98"/>
      <c r="I3" s="98"/>
      <c r="J3" s="98"/>
    </row>
    <row r="4" spans="1:10" ht="51" x14ac:dyDescent="0.2">
      <c r="A4" s="111" t="s">
        <v>271</v>
      </c>
      <c r="B4" s="108" t="s">
        <v>272</v>
      </c>
      <c r="C4" s="108" t="s">
        <v>144</v>
      </c>
      <c r="D4" s="117" t="s">
        <v>301</v>
      </c>
      <c r="E4" s="117" t="s">
        <v>302</v>
      </c>
      <c r="F4" s="117" t="s">
        <v>303</v>
      </c>
      <c r="G4" s="117" t="s">
        <v>364</v>
      </c>
      <c r="H4" s="109" t="s">
        <v>392</v>
      </c>
      <c r="I4" s="109" t="s">
        <v>393</v>
      </c>
      <c r="J4" s="109" t="s">
        <v>394</v>
      </c>
    </row>
    <row r="5" spans="1:10" x14ac:dyDescent="0.2">
      <c r="A5" s="107">
        <v>10</v>
      </c>
      <c r="B5" s="97">
        <v>14</v>
      </c>
      <c r="C5" s="97" t="s">
        <v>27</v>
      </c>
      <c r="D5" s="98"/>
      <c r="E5" s="98">
        <v>42256</v>
      </c>
      <c r="F5" s="98"/>
      <c r="G5" s="98"/>
      <c r="H5" s="98">
        <v>42256</v>
      </c>
      <c r="I5" s="98">
        <v>-57277</v>
      </c>
      <c r="J5" s="98">
        <v>-15021</v>
      </c>
    </row>
    <row r="6" spans="1:10" x14ac:dyDescent="0.2">
      <c r="B6" s="97">
        <v>15</v>
      </c>
      <c r="C6" s="97" t="s">
        <v>172</v>
      </c>
      <c r="D6" s="98"/>
      <c r="E6" s="98">
        <v>543</v>
      </c>
      <c r="F6" s="98"/>
      <c r="G6" s="98"/>
      <c r="H6" s="98">
        <v>543</v>
      </c>
      <c r="I6" s="98">
        <v>-4553</v>
      </c>
      <c r="J6" s="98">
        <v>-4010</v>
      </c>
    </row>
    <row r="7" spans="1:10" x14ac:dyDescent="0.2">
      <c r="B7" s="97">
        <v>30</v>
      </c>
      <c r="C7" s="97" t="s">
        <v>29</v>
      </c>
      <c r="D7" s="98"/>
      <c r="E7" s="98">
        <v>4265</v>
      </c>
      <c r="F7" s="98"/>
      <c r="G7" s="98"/>
      <c r="H7" s="98">
        <v>4265</v>
      </c>
      <c r="I7" s="98">
        <v>-2332</v>
      </c>
      <c r="J7" s="98">
        <v>1933</v>
      </c>
    </row>
    <row r="8" spans="1:10" x14ac:dyDescent="0.2">
      <c r="A8" s="107" t="s">
        <v>274</v>
      </c>
      <c r="B8" s="107"/>
      <c r="C8" s="107"/>
      <c r="D8" s="98"/>
      <c r="E8" s="98">
        <v>47064</v>
      </c>
      <c r="F8" s="98"/>
      <c r="G8" s="98"/>
      <c r="H8" s="98">
        <v>47064</v>
      </c>
      <c r="I8" s="98">
        <v>-64162</v>
      </c>
      <c r="J8" s="98">
        <v>-17098</v>
      </c>
    </row>
    <row r="9" spans="1:10" x14ac:dyDescent="0.2">
      <c r="A9" s="107">
        <v>11</v>
      </c>
      <c r="B9" s="97">
        <v>184</v>
      </c>
      <c r="C9" s="97" t="s">
        <v>119</v>
      </c>
      <c r="D9" s="98"/>
      <c r="E9" s="98">
        <v>59357</v>
      </c>
      <c r="F9" s="98"/>
      <c r="G9" s="98"/>
      <c r="H9" s="98">
        <v>59357</v>
      </c>
      <c r="I9" s="98">
        <v>23900</v>
      </c>
      <c r="J9" s="98">
        <v>83257</v>
      </c>
    </row>
    <row r="10" spans="1:10" x14ac:dyDescent="0.2">
      <c r="B10" s="97">
        <v>187</v>
      </c>
      <c r="C10" s="97" t="s">
        <v>384</v>
      </c>
      <c r="D10" s="98"/>
      <c r="E10" s="98">
        <v>0</v>
      </c>
      <c r="F10" s="98"/>
      <c r="G10" s="98"/>
      <c r="H10" s="98">
        <v>0</v>
      </c>
      <c r="I10" s="98">
        <v>0</v>
      </c>
      <c r="J10" s="98">
        <v>0</v>
      </c>
    </row>
    <row r="11" spans="1:10" x14ac:dyDescent="0.2">
      <c r="A11" s="107" t="s">
        <v>275</v>
      </c>
      <c r="B11" s="107"/>
      <c r="C11" s="107"/>
      <c r="D11" s="98"/>
      <c r="E11" s="98">
        <v>59357</v>
      </c>
      <c r="F11" s="98"/>
      <c r="G11" s="98"/>
      <c r="H11" s="98">
        <v>59357</v>
      </c>
      <c r="I11" s="98">
        <v>23900</v>
      </c>
      <c r="J11" s="98">
        <v>83257</v>
      </c>
    </row>
    <row r="12" spans="1:10" x14ac:dyDescent="0.2">
      <c r="A12" s="107">
        <v>12</v>
      </c>
      <c r="B12" s="97">
        <v>16</v>
      </c>
      <c r="C12" s="97" t="s">
        <v>173</v>
      </c>
      <c r="D12" s="98"/>
      <c r="E12" s="98">
        <v>161404</v>
      </c>
      <c r="F12" s="98"/>
      <c r="G12" s="98"/>
      <c r="H12" s="98">
        <v>161404</v>
      </c>
      <c r="I12" s="98">
        <v>-82222</v>
      </c>
      <c r="J12" s="98">
        <v>79182</v>
      </c>
    </row>
    <row r="13" spans="1:10" x14ac:dyDescent="0.2">
      <c r="A13" s="107" t="s">
        <v>276</v>
      </c>
      <c r="B13" s="107"/>
      <c r="C13" s="107"/>
      <c r="D13" s="98"/>
      <c r="E13" s="98">
        <v>161404</v>
      </c>
      <c r="F13" s="98"/>
      <c r="G13" s="98"/>
      <c r="H13" s="98">
        <v>161404</v>
      </c>
      <c r="I13" s="98">
        <v>-82222</v>
      </c>
      <c r="J13" s="98">
        <v>79182</v>
      </c>
    </row>
    <row r="14" spans="1:10" x14ac:dyDescent="0.2">
      <c r="A14" s="107">
        <v>15</v>
      </c>
      <c r="B14" s="97">
        <v>109</v>
      </c>
      <c r="C14" s="97" t="s">
        <v>186</v>
      </c>
      <c r="D14" s="98"/>
      <c r="E14" s="98">
        <v>0</v>
      </c>
      <c r="F14" s="98"/>
      <c r="G14" s="98"/>
      <c r="H14" s="98">
        <v>0</v>
      </c>
      <c r="I14" s="98">
        <v>0</v>
      </c>
      <c r="J14" s="98">
        <v>0</v>
      </c>
    </row>
    <row r="15" spans="1:10" x14ac:dyDescent="0.2">
      <c r="A15" s="107" t="s">
        <v>277</v>
      </c>
      <c r="B15" s="107"/>
      <c r="C15" s="107"/>
      <c r="D15" s="98"/>
      <c r="E15" s="98">
        <v>0</v>
      </c>
      <c r="F15" s="98"/>
      <c r="G15" s="98"/>
      <c r="H15" s="98">
        <v>0</v>
      </c>
      <c r="I15" s="98">
        <v>0</v>
      </c>
      <c r="J15" s="98">
        <v>0</v>
      </c>
    </row>
    <row r="16" spans="1:10" x14ac:dyDescent="0.2">
      <c r="A16" s="107">
        <v>20</v>
      </c>
      <c r="B16" s="97">
        <v>20</v>
      </c>
      <c r="C16" s="97" t="s">
        <v>83</v>
      </c>
      <c r="D16" s="98"/>
      <c r="E16" s="98">
        <v>0</v>
      </c>
      <c r="F16" s="98"/>
      <c r="G16" s="98"/>
      <c r="H16" s="98">
        <v>0</v>
      </c>
      <c r="I16" s="98">
        <v>-47</v>
      </c>
      <c r="J16" s="98">
        <v>-47</v>
      </c>
    </row>
    <row r="17" spans="1:10" x14ac:dyDescent="0.2">
      <c r="A17" s="107" t="s">
        <v>278</v>
      </c>
      <c r="B17" s="107"/>
      <c r="C17" s="107"/>
      <c r="D17" s="98"/>
      <c r="E17" s="98">
        <v>0</v>
      </c>
      <c r="F17" s="98"/>
      <c r="G17" s="98"/>
      <c r="H17" s="98">
        <v>0</v>
      </c>
      <c r="I17" s="98">
        <v>-47</v>
      </c>
      <c r="J17" s="98">
        <v>-47</v>
      </c>
    </row>
    <row r="18" spans="1:10" x14ac:dyDescent="0.2">
      <c r="A18" s="107">
        <v>30</v>
      </c>
      <c r="B18" s="97">
        <v>2</v>
      </c>
      <c r="C18" s="97" t="s">
        <v>78</v>
      </c>
      <c r="D18" s="98">
        <v>118711</v>
      </c>
      <c r="E18" s="98">
        <v>0</v>
      </c>
      <c r="F18" s="98">
        <v>107110</v>
      </c>
      <c r="G18" s="98">
        <v>0</v>
      </c>
      <c r="H18" s="98">
        <v>225821</v>
      </c>
      <c r="I18" s="98">
        <v>-17588</v>
      </c>
      <c r="J18" s="98">
        <v>208233</v>
      </c>
    </row>
    <row r="19" spans="1:10" x14ac:dyDescent="0.2">
      <c r="B19" s="97">
        <v>3</v>
      </c>
      <c r="C19" s="97" t="s">
        <v>58</v>
      </c>
      <c r="D19" s="98">
        <v>17263</v>
      </c>
      <c r="E19" s="98"/>
      <c r="F19" s="98"/>
      <c r="G19" s="98"/>
      <c r="H19" s="98">
        <v>17263</v>
      </c>
      <c r="I19" s="98">
        <v>968</v>
      </c>
      <c r="J19" s="98">
        <v>18231</v>
      </c>
    </row>
    <row r="20" spans="1:10" x14ac:dyDescent="0.2">
      <c r="B20" s="97">
        <v>4</v>
      </c>
      <c r="C20" s="97" t="s">
        <v>140</v>
      </c>
      <c r="D20" s="98">
        <v>139486</v>
      </c>
      <c r="E20" s="98"/>
      <c r="F20" s="98">
        <v>65914</v>
      </c>
      <c r="G20" s="98"/>
      <c r="H20" s="98">
        <v>205400</v>
      </c>
      <c r="I20" s="98">
        <v>131691</v>
      </c>
      <c r="J20" s="98">
        <v>337091</v>
      </c>
    </row>
    <row r="21" spans="1:10" x14ac:dyDescent="0.2">
      <c r="B21" s="97">
        <v>5</v>
      </c>
      <c r="C21" s="97" t="s">
        <v>179</v>
      </c>
      <c r="D21" s="98">
        <v>14742</v>
      </c>
      <c r="E21" s="98"/>
      <c r="F21" s="98"/>
      <c r="G21" s="98"/>
      <c r="H21" s="98">
        <v>14742</v>
      </c>
      <c r="I21" s="98">
        <v>-2095</v>
      </c>
      <c r="J21" s="98">
        <v>12647</v>
      </c>
    </row>
    <row r="22" spans="1:10" x14ac:dyDescent="0.2">
      <c r="B22" s="97">
        <v>6</v>
      </c>
      <c r="C22" s="97" t="s">
        <v>5</v>
      </c>
      <c r="D22" s="98">
        <v>0</v>
      </c>
      <c r="E22" s="98"/>
      <c r="F22" s="98"/>
      <c r="G22" s="98"/>
      <c r="H22" s="98">
        <v>0</v>
      </c>
      <c r="I22" s="98">
        <v>-1786</v>
      </c>
      <c r="J22" s="98">
        <v>-1786</v>
      </c>
    </row>
    <row r="23" spans="1:10" x14ac:dyDescent="0.2">
      <c r="B23" s="97">
        <v>7</v>
      </c>
      <c r="C23" s="97" t="s">
        <v>69</v>
      </c>
      <c r="D23" s="98">
        <v>313980</v>
      </c>
      <c r="E23" s="98"/>
      <c r="F23" s="98">
        <v>148306</v>
      </c>
      <c r="G23" s="98"/>
      <c r="H23" s="98">
        <v>462286</v>
      </c>
      <c r="I23" s="98">
        <v>-115304</v>
      </c>
      <c r="J23" s="98">
        <v>346982</v>
      </c>
    </row>
    <row r="24" spans="1:10" x14ac:dyDescent="0.2">
      <c r="B24" s="97">
        <v>8</v>
      </c>
      <c r="C24" s="97" t="s">
        <v>180</v>
      </c>
      <c r="D24" s="98">
        <v>27141</v>
      </c>
      <c r="E24" s="98"/>
      <c r="F24" s="98">
        <v>8239</v>
      </c>
      <c r="G24" s="98"/>
      <c r="H24" s="98">
        <v>35380</v>
      </c>
      <c r="I24" s="98">
        <v>-8987</v>
      </c>
      <c r="J24" s="98">
        <v>26393</v>
      </c>
    </row>
    <row r="25" spans="1:10" x14ac:dyDescent="0.2">
      <c r="B25" s="97">
        <v>9</v>
      </c>
      <c r="C25" s="97" t="s">
        <v>68</v>
      </c>
      <c r="D25" s="98">
        <v>176680</v>
      </c>
      <c r="E25" s="98"/>
      <c r="F25" s="98">
        <v>74153</v>
      </c>
      <c r="G25" s="98"/>
      <c r="H25" s="98">
        <v>250833</v>
      </c>
      <c r="I25" s="98">
        <v>-68824</v>
      </c>
      <c r="J25" s="98">
        <v>182009</v>
      </c>
    </row>
    <row r="26" spans="1:10" x14ac:dyDescent="0.2">
      <c r="B26" s="97">
        <v>10</v>
      </c>
      <c r="C26" s="97" t="s">
        <v>181</v>
      </c>
      <c r="D26" s="98">
        <v>262346</v>
      </c>
      <c r="E26" s="98"/>
      <c r="F26" s="98">
        <v>0</v>
      </c>
      <c r="G26" s="98"/>
      <c r="H26" s="98">
        <v>262346</v>
      </c>
      <c r="I26" s="98">
        <v>-65159</v>
      </c>
      <c r="J26" s="98">
        <v>197187</v>
      </c>
    </row>
    <row r="27" spans="1:10" x14ac:dyDescent="0.2">
      <c r="B27" s="97">
        <v>11</v>
      </c>
      <c r="C27" s="97" t="s">
        <v>182</v>
      </c>
      <c r="D27" s="98">
        <v>12186</v>
      </c>
      <c r="E27" s="98"/>
      <c r="F27" s="98"/>
      <c r="G27" s="98"/>
      <c r="H27" s="98">
        <v>12186</v>
      </c>
      <c r="I27" s="98">
        <v>-1482</v>
      </c>
      <c r="J27" s="98">
        <v>10704</v>
      </c>
    </row>
    <row r="28" spans="1:10" x14ac:dyDescent="0.2">
      <c r="B28" s="97">
        <v>12</v>
      </c>
      <c r="C28" s="97" t="s">
        <v>67</v>
      </c>
      <c r="D28" s="98">
        <v>7781</v>
      </c>
      <c r="E28" s="98"/>
      <c r="F28" s="98"/>
      <c r="G28" s="98"/>
      <c r="H28" s="98">
        <v>7781</v>
      </c>
      <c r="I28" s="98">
        <v>-909</v>
      </c>
      <c r="J28" s="98">
        <v>6872</v>
      </c>
    </row>
    <row r="29" spans="1:10" x14ac:dyDescent="0.2">
      <c r="B29" s="97">
        <v>13</v>
      </c>
      <c r="C29" s="97" t="s">
        <v>169</v>
      </c>
      <c r="D29" s="98">
        <v>15243</v>
      </c>
      <c r="E29" s="98"/>
      <c r="F29" s="98"/>
      <c r="G29" s="98"/>
      <c r="H29" s="98">
        <v>15243</v>
      </c>
      <c r="I29" s="98">
        <v>-3315</v>
      </c>
      <c r="J29" s="98">
        <v>11928</v>
      </c>
    </row>
    <row r="30" spans="1:10" x14ac:dyDescent="0.2">
      <c r="B30" s="97">
        <v>13.5</v>
      </c>
      <c r="C30" s="97" t="s">
        <v>413</v>
      </c>
      <c r="D30" s="98">
        <v>37214</v>
      </c>
      <c r="E30" s="98"/>
      <c r="F30" s="98"/>
      <c r="G30" s="98"/>
      <c r="H30" s="98">
        <v>37214</v>
      </c>
      <c r="I30" s="98">
        <v>0</v>
      </c>
      <c r="J30" s="98">
        <v>37214</v>
      </c>
    </row>
    <row r="31" spans="1:10" x14ac:dyDescent="0.2">
      <c r="A31" s="107" t="s">
        <v>279</v>
      </c>
      <c r="B31" s="107"/>
      <c r="C31" s="107"/>
      <c r="D31" s="98">
        <v>1142773</v>
      </c>
      <c r="E31" s="98">
        <v>0</v>
      </c>
      <c r="F31" s="98">
        <v>403722</v>
      </c>
      <c r="G31" s="98">
        <v>0</v>
      </c>
      <c r="H31" s="98">
        <v>1546495</v>
      </c>
      <c r="I31" s="98">
        <v>-152790</v>
      </c>
      <c r="J31" s="98">
        <v>1393705</v>
      </c>
    </row>
    <row r="32" spans="1:10" x14ac:dyDescent="0.2">
      <c r="A32" s="107">
        <v>40</v>
      </c>
      <c r="B32" s="97">
        <v>21</v>
      </c>
      <c r="C32" s="97" t="s">
        <v>28</v>
      </c>
      <c r="D32" s="98"/>
      <c r="E32" s="98">
        <v>232564</v>
      </c>
      <c r="F32" s="98"/>
      <c r="G32" s="98"/>
      <c r="H32" s="98">
        <v>232564</v>
      </c>
      <c r="I32" s="98">
        <v>-33095</v>
      </c>
      <c r="J32" s="98">
        <v>199469</v>
      </c>
    </row>
    <row r="33" spans="1:10" x14ac:dyDescent="0.2">
      <c r="A33" s="107" t="s">
        <v>280</v>
      </c>
      <c r="B33" s="107"/>
      <c r="C33" s="107"/>
      <c r="D33" s="98"/>
      <c r="E33" s="98">
        <v>232564</v>
      </c>
      <c r="F33" s="98"/>
      <c r="G33" s="98"/>
      <c r="H33" s="98">
        <v>232564</v>
      </c>
      <c r="I33" s="98">
        <v>-33095</v>
      </c>
      <c r="J33" s="98">
        <v>199469</v>
      </c>
    </row>
    <row r="34" spans="1:10" x14ac:dyDescent="0.2">
      <c r="A34" s="107">
        <v>50</v>
      </c>
      <c r="B34" s="97">
        <v>23</v>
      </c>
      <c r="C34" s="97" t="s">
        <v>26</v>
      </c>
      <c r="D34" s="98"/>
      <c r="E34" s="98">
        <v>117586</v>
      </c>
      <c r="F34" s="98"/>
      <c r="G34" s="98"/>
      <c r="H34" s="98">
        <v>117586</v>
      </c>
      <c r="I34" s="98">
        <v>31524</v>
      </c>
      <c r="J34" s="98">
        <v>149110</v>
      </c>
    </row>
    <row r="35" spans="1:10" x14ac:dyDescent="0.2">
      <c r="A35" s="107" t="s">
        <v>281</v>
      </c>
      <c r="B35" s="107"/>
      <c r="C35" s="107"/>
      <c r="D35" s="98"/>
      <c r="E35" s="98">
        <v>117586</v>
      </c>
      <c r="F35" s="98"/>
      <c r="G35" s="98"/>
      <c r="H35" s="98">
        <v>117586</v>
      </c>
      <c r="I35" s="98">
        <v>31524</v>
      </c>
      <c r="J35" s="98">
        <v>149110</v>
      </c>
    </row>
    <row r="36" spans="1:10" x14ac:dyDescent="0.2">
      <c r="A36" s="107">
        <v>52</v>
      </c>
      <c r="B36" s="97">
        <v>24</v>
      </c>
      <c r="C36" s="97" t="s">
        <v>190</v>
      </c>
      <c r="D36" s="98"/>
      <c r="E36" s="98">
        <v>0</v>
      </c>
      <c r="F36" s="98"/>
      <c r="G36" s="98"/>
      <c r="H36" s="98">
        <v>0</v>
      </c>
      <c r="I36" s="98">
        <v>0</v>
      </c>
      <c r="J36" s="98">
        <v>0</v>
      </c>
    </row>
    <row r="37" spans="1:10" x14ac:dyDescent="0.2">
      <c r="A37" s="107" t="s">
        <v>282</v>
      </c>
      <c r="B37" s="107"/>
      <c r="C37" s="107"/>
      <c r="D37" s="98"/>
      <c r="E37" s="98">
        <v>0</v>
      </c>
      <c r="F37" s="98"/>
      <c r="G37" s="98"/>
      <c r="H37" s="98">
        <v>0</v>
      </c>
      <c r="I37" s="98">
        <v>0</v>
      </c>
      <c r="J37" s="98">
        <v>0</v>
      </c>
    </row>
    <row r="38" spans="1:10" x14ac:dyDescent="0.2">
      <c r="A38" s="107">
        <v>53</v>
      </c>
      <c r="B38" s="97">
        <v>25</v>
      </c>
      <c r="C38" s="97" t="s">
        <v>191</v>
      </c>
      <c r="D38" s="98"/>
      <c r="E38" s="98">
        <v>0</v>
      </c>
      <c r="F38" s="98"/>
      <c r="G38" s="98"/>
      <c r="H38" s="98">
        <v>0</v>
      </c>
      <c r="I38" s="98">
        <v>0</v>
      </c>
      <c r="J38" s="98">
        <v>0</v>
      </c>
    </row>
    <row r="39" spans="1:10" x14ac:dyDescent="0.2">
      <c r="A39" s="107" t="s">
        <v>283</v>
      </c>
      <c r="B39" s="107"/>
      <c r="C39" s="107"/>
      <c r="D39" s="98"/>
      <c r="E39" s="98">
        <v>0</v>
      </c>
      <c r="F39" s="98"/>
      <c r="G39" s="98"/>
      <c r="H39" s="98">
        <v>0</v>
      </c>
      <c r="I39" s="98">
        <v>0</v>
      </c>
      <c r="J39" s="98">
        <v>0</v>
      </c>
    </row>
    <row r="40" spans="1:10" x14ac:dyDescent="0.2">
      <c r="A40" s="107">
        <v>54</v>
      </c>
      <c r="B40" s="97">
        <v>125</v>
      </c>
      <c r="C40" s="97" t="s">
        <v>72</v>
      </c>
      <c r="D40" s="98"/>
      <c r="E40" s="98">
        <v>8027</v>
      </c>
      <c r="F40" s="98"/>
      <c r="G40" s="98"/>
      <c r="H40" s="98">
        <v>8027</v>
      </c>
      <c r="I40" s="98">
        <v>-6700</v>
      </c>
      <c r="J40" s="98">
        <v>1327</v>
      </c>
    </row>
    <row r="41" spans="1:10" x14ac:dyDescent="0.2">
      <c r="A41" s="107" t="s">
        <v>284</v>
      </c>
      <c r="B41" s="107"/>
      <c r="C41" s="107"/>
      <c r="D41" s="98"/>
      <c r="E41" s="98">
        <v>8027</v>
      </c>
      <c r="F41" s="98"/>
      <c r="G41" s="98"/>
      <c r="H41" s="98">
        <v>8027</v>
      </c>
      <c r="I41" s="98">
        <v>-6700</v>
      </c>
      <c r="J41" s="98">
        <v>1327</v>
      </c>
    </row>
    <row r="42" spans="1:10" x14ac:dyDescent="0.2">
      <c r="A42" s="107">
        <v>60</v>
      </c>
      <c r="B42" s="97">
        <v>26</v>
      </c>
      <c r="C42" s="97" t="s">
        <v>25</v>
      </c>
      <c r="D42" s="98"/>
      <c r="E42" s="98">
        <v>356758</v>
      </c>
      <c r="F42" s="98"/>
      <c r="G42" s="98"/>
      <c r="H42" s="98">
        <v>356758</v>
      </c>
      <c r="I42" s="98">
        <v>189328</v>
      </c>
      <c r="J42" s="98">
        <v>546086</v>
      </c>
    </row>
    <row r="43" spans="1:10" x14ac:dyDescent="0.2">
      <c r="A43" s="107" t="s">
        <v>285</v>
      </c>
      <c r="B43" s="107"/>
      <c r="C43" s="107"/>
      <c r="D43" s="98"/>
      <c r="E43" s="98">
        <v>356758</v>
      </c>
      <c r="F43" s="98"/>
      <c r="G43" s="98"/>
      <c r="H43" s="98">
        <v>356758</v>
      </c>
      <c r="I43" s="98">
        <v>189328</v>
      </c>
      <c r="J43" s="98">
        <v>546086</v>
      </c>
    </row>
    <row r="44" spans="1:10" x14ac:dyDescent="0.2">
      <c r="A44" s="107">
        <v>70</v>
      </c>
      <c r="B44" s="97">
        <v>35</v>
      </c>
      <c r="C44" s="97" t="s">
        <v>32</v>
      </c>
      <c r="D44" s="98"/>
      <c r="E44" s="98">
        <v>39838</v>
      </c>
      <c r="F44" s="98"/>
      <c r="G44" s="98"/>
      <c r="H44" s="98">
        <v>39838</v>
      </c>
      <c r="I44" s="98">
        <v>-8433</v>
      </c>
      <c r="J44" s="98">
        <v>31405</v>
      </c>
    </row>
    <row r="45" spans="1:10" x14ac:dyDescent="0.2">
      <c r="B45" s="97">
        <v>190</v>
      </c>
      <c r="C45" s="97" t="s">
        <v>167</v>
      </c>
      <c r="D45" s="98"/>
      <c r="E45" s="98">
        <v>74298</v>
      </c>
      <c r="F45" s="98"/>
      <c r="G45" s="98"/>
      <c r="H45" s="98">
        <v>74298</v>
      </c>
      <c r="I45" s="98">
        <v>-8627</v>
      </c>
      <c r="J45" s="98">
        <v>65671</v>
      </c>
    </row>
    <row r="46" spans="1:10" x14ac:dyDescent="0.2">
      <c r="A46" s="107" t="s">
        <v>286</v>
      </c>
      <c r="B46" s="107"/>
      <c r="C46" s="107"/>
      <c r="D46" s="98"/>
      <c r="E46" s="98">
        <v>114136</v>
      </c>
      <c r="F46" s="98"/>
      <c r="G46" s="98"/>
      <c r="H46" s="98">
        <v>114136</v>
      </c>
      <c r="I46" s="98">
        <v>-17060</v>
      </c>
      <c r="J46" s="98">
        <v>97076</v>
      </c>
    </row>
    <row r="47" spans="1:10" x14ac:dyDescent="0.2">
      <c r="A47" s="107">
        <v>80</v>
      </c>
      <c r="B47" s="97">
        <v>19</v>
      </c>
      <c r="C47" s="97" t="s">
        <v>82</v>
      </c>
      <c r="D47" s="98"/>
      <c r="E47" s="98">
        <v>38344</v>
      </c>
      <c r="F47" s="98"/>
      <c r="G47" s="98"/>
      <c r="H47" s="98">
        <v>38344</v>
      </c>
      <c r="I47" s="98">
        <v>14034</v>
      </c>
      <c r="J47" s="98">
        <v>52378</v>
      </c>
    </row>
    <row r="48" spans="1:10" x14ac:dyDescent="0.2">
      <c r="B48" s="97">
        <v>28</v>
      </c>
      <c r="C48" s="97" t="s">
        <v>149</v>
      </c>
      <c r="D48" s="98"/>
      <c r="E48" s="98">
        <v>20157</v>
      </c>
      <c r="F48" s="98"/>
      <c r="G48" s="98"/>
      <c r="H48" s="98">
        <v>20157</v>
      </c>
      <c r="I48" s="98">
        <v>11929</v>
      </c>
      <c r="J48" s="98">
        <v>32086</v>
      </c>
    </row>
    <row r="49" spans="1:10" x14ac:dyDescent="0.2">
      <c r="B49" s="97">
        <v>29</v>
      </c>
      <c r="C49" s="97" t="s">
        <v>122</v>
      </c>
      <c r="D49" s="98"/>
      <c r="E49" s="98">
        <v>7362</v>
      </c>
      <c r="F49" s="98"/>
      <c r="G49" s="98"/>
      <c r="H49" s="98">
        <v>7362</v>
      </c>
      <c r="I49" s="98">
        <v>-41725</v>
      </c>
      <c r="J49" s="98">
        <v>-34363</v>
      </c>
    </row>
    <row r="50" spans="1:10" x14ac:dyDescent="0.2">
      <c r="A50" s="107" t="s">
        <v>287</v>
      </c>
      <c r="B50" s="107"/>
      <c r="C50" s="107"/>
      <c r="D50" s="98"/>
      <c r="E50" s="98">
        <v>65863</v>
      </c>
      <c r="F50" s="98"/>
      <c r="G50" s="98"/>
      <c r="H50" s="98">
        <v>65863</v>
      </c>
      <c r="I50" s="98">
        <v>-15762</v>
      </c>
      <c r="J50" s="98">
        <v>50101</v>
      </c>
    </row>
    <row r="51" spans="1:10" x14ac:dyDescent="0.2">
      <c r="A51" s="107">
        <v>82</v>
      </c>
      <c r="B51" s="97">
        <v>31</v>
      </c>
      <c r="C51" s="97" t="s">
        <v>84</v>
      </c>
      <c r="D51" s="98"/>
      <c r="E51" s="98">
        <v>28673</v>
      </c>
      <c r="F51" s="98"/>
      <c r="G51" s="98"/>
      <c r="H51" s="98">
        <v>28673</v>
      </c>
      <c r="I51" s="98">
        <v>-76428</v>
      </c>
      <c r="J51" s="98">
        <v>-47755</v>
      </c>
    </row>
    <row r="52" spans="1:10" x14ac:dyDescent="0.2">
      <c r="A52" s="107" t="s">
        <v>288</v>
      </c>
      <c r="B52" s="107"/>
      <c r="C52" s="107"/>
      <c r="D52" s="98"/>
      <c r="E52" s="98">
        <v>28673</v>
      </c>
      <c r="F52" s="98"/>
      <c r="G52" s="98"/>
      <c r="H52" s="98">
        <v>28673</v>
      </c>
      <c r="I52" s="98">
        <v>-76428</v>
      </c>
      <c r="J52" s="98">
        <v>-47755</v>
      </c>
    </row>
    <row r="53" spans="1:10" x14ac:dyDescent="0.2">
      <c r="A53" s="107">
        <v>83</v>
      </c>
      <c r="B53" s="97">
        <v>34</v>
      </c>
      <c r="C53" s="97" t="s">
        <v>31</v>
      </c>
      <c r="D53" s="98"/>
      <c r="E53" s="98">
        <v>146979</v>
      </c>
      <c r="F53" s="98"/>
      <c r="G53" s="98"/>
      <c r="H53" s="98">
        <v>146979</v>
      </c>
      <c r="I53" s="98">
        <v>52988</v>
      </c>
      <c r="J53" s="98">
        <v>199967</v>
      </c>
    </row>
    <row r="54" spans="1:10" x14ac:dyDescent="0.2">
      <c r="A54" s="107" t="s">
        <v>289</v>
      </c>
      <c r="B54" s="107"/>
      <c r="C54" s="107"/>
      <c r="D54" s="98"/>
      <c r="E54" s="98">
        <v>146979</v>
      </c>
      <c r="F54" s="98"/>
      <c r="G54" s="98"/>
      <c r="H54" s="98">
        <v>146979</v>
      </c>
      <c r="I54" s="98">
        <v>52988</v>
      </c>
      <c r="J54" s="98">
        <v>199967</v>
      </c>
    </row>
    <row r="55" spans="1:10" x14ac:dyDescent="0.2">
      <c r="A55" s="107">
        <v>84</v>
      </c>
      <c r="B55" s="97">
        <v>33</v>
      </c>
      <c r="C55" s="97" t="s">
        <v>30</v>
      </c>
      <c r="D55" s="98"/>
      <c r="E55" s="98">
        <v>1739</v>
      </c>
      <c r="F55" s="98"/>
      <c r="G55" s="98"/>
      <c r="H55" s="98">
        <v>1739</v>
      </c>
      <c r="I55" s="98">
        <v>1184</v>
      </c>
      <c r="J55" s="98">
        <v>2923</v>
      </c>
    </row>
    <row r="56" spans="1:10" x14ac:dyDescent="0.2">
      <c r="A56" s="107" t="s">
        <v>290</v>
      </c>
      <c r="B56" s="107"/>
      <c r="C56" s="107"/>
      <c r="D56" s="98"/>
      <c r="E56" s="98">
        <v>1739</v>
      </c>
      <c r="F56" s="98"/>
      <c r="G56" s="98"/>
      <c r="H56" s="98">
        <v>1739</v>
      </c>
      <c r="I56" s="98">
        <v>1184</v>
      </c>
      <c r="J56" s="98">
        <v>2923</v>
      </c>
    </row>
    <row r="57" spans="1:10" x14ac:dyDescent="0.2">
      <c r="A57" s="107">
        <v>85</v>
      </c>
      <c r="B57" s="97">
        <v>32</v>
      </c>
      <c r="C57" s="97" t="s">
        <v>150</v>
      </c>
      <c r="D57" s="98"/>
      <c r="E57" s="98">
        <v>14887</v>
      </c>
      <c r="F57" s="98"/>
      <c r="G57" s="98"/>
      <c r="H57" s="98">
        <v>14887</v>
      </c>
      <c r="I57" s="98">
        <v>3658</v>
      </c>
      <c r="J57" s="98">
        <v>18545</v>
      </c>
    </row>
    <row r="58" spans="1:10" x14ac:dyDescent="0.2">
      <c r="A58" s="107" t="s">
        <v>291</v>
      </c>
      <c r="B58" s="107"/>
      <c r="C58" s="107"/>
      <c r="D58" s="98"/>
      <c r="E58" s="98">
        <v>14887</v>
      </c>
      <c r="F58" s="98"/>
      <c r="G58" s="98"/>
      <c r="H58" s="98">
        <v>14887</v>
      </c>
      <c r="I58" s="98">
        <v>3658</v>
      </c>
      <c r="J58" s="98">
        <v>18545</v>
      </c>
    </row>
    <row r="59" spans="1:10" x14ac:dyDescent="0.2">
      <c r="A59" s="107">
        <v>86</v>
      </c>
      <c r="B59" s="97">
        <v>36</v>
      </c>
      <c r="C59" s="97" t="s">
        <v>85</v>
      </c>
      <c r="D59" s="98"/>
      <c r="E59" s="98">
        <v>2295</v>
      </c>
      <c r="F59" s="98"/>
      <c r="G59" s="98"/>
      <c r="H59" s="98">
        <v>2295</v>
      </c>
      <c r="I59" s="98">
        <v>1568</v>
      </c>
      <c r="J59" s="98">
        <v>3863</v>
      </c>
    </row>
    <row r="60" spans="1:10" x14ac:dyDescent="0.2">
      <c r="A60" s="107" t="s">
        <v>292</v>
      </c>
      <c r="B60" s="107"/>
      <c r="C60" s="107"/>
      <c r="D60" s="98"/>
      <c r="E60" s="98">
        <v>2295</v>
      </c>
      <c r="F60" s="98"/>
      <c r="G60" s="98"/>
      <c r="H60" s="98">
        <v>2295</v>
      </c>
      <c r="I60" s="98">
        <v>1568</v>
      </c>
      <c r="J60" s="98">
        <v>3863</v>
      </c>
    </row>
    <row r="61" spans="1:10" x14ac:dyDescent="0.2">
      <c r="A61" s="107">
        <v>88</v>
      </c>
      <c r="B61" s="97">
        <v>42</v>
      </c>
      <c r="C61" s="97" t="s">
        <v>89</v>
      </c>
      <c r="D61" s="98"/>
      <c r="E61" s="98">
        <v>236354</v>
      </c>
      <c r="F61" s="98"/>
      <c r="G61" s="98"/>
      <c r="H61" s="98">
        <v>236354</v>
      </c>
      <c r="I61" s="98">
        <v>-61866</v>
      </c>
      <c r="J61" s="98">
        <v>174488</v>
      </c>
    </row>
    <row r="62" spans="1:10" x14ac:dyDescent="0.2">
      <c r="B62" s="97">
        <v>43</v>
      </c>
      <c r="C62" s="97" t="s">
        <v>192</v>
      </c>
      <c r="D62" s="98"/>
      <c r="E62" s="98">
        <v>0</v>
      </c>
      <c r="F62" s="98"/>
      <c r="G62" s="98"/>
      <c r="H62" s="98">
        <v>0</v>
      </c>
      <c r="I62" s="98">
        <v>0</v>
      </c>
      <c r="J62" s="98">
        <v>0</v>
      </c>
    </row>
    <row r="63" spans="1:10" x14ac:dyDescent="0.2">
      <c r="A63" s="107" t="s">
        <v>293</v>
      </c>
      <c r="B63" s="107"/>
      <c r="C63" s="107"/>
      <c r="D63" s="98"/>
      <c r="E63" s="98">
        <v>236354</v>
      </c>
      <c r="F63" s="98"/>
      <c r="G63" s="98"/>
      <c r="H63" s="98">
        <v>236354</v>
      </c>
      <c r="I63" s="98">
        <v>-61866</v>
      </c>
      <c r="J63" s="98">
        <v>174488</v>
      </c>
    </row>
    <row r="64" spans="1:10" x14ac:dyDescent="0.2">
      <c r="A64" s="107">
        <v>89</v>
      </c>
      <c r="B64" s="97">
        <v>18</v>
      </c>
      <c r="C64" s="97" t="s">
        <v>188</v>
      </c>
      <c r="D64" s="98"/>
      <c r="E64" s="98">
        <v>3219</v>
      </c>
      <c r="F64" s="98"/>
      <c r="G64" s="98"/>
      <c r="H64" s="98">
        <v>3219</v>
      </c>
      <c r="I64" s="98">
        <v>2985</v>
      </c>
      <c r="J64" s="98">
        <v>6204</v>
      </c>
    </row>
    <row r="65" spans="1:10" x14ac:dyDescent="0.2">
      <c r="A65" s="107" t="s">
        <v>294</v>
      </c>
      <c r="B65" s="107"/>
      <c r="C65" s="107"/>
      <c r="D65" s="98"/>
      <c r="E65" s="98">
        <v>3219</v>
      </c>
      <c r="F65" s="98"/>
      <c r="G65" s="98"/>
      <c r="H65" s="98">
        <v>3219</v>
      </c>
      <c r="I65" s="98">
        <v>2985</v>
      </c>
      <c r="J65" s="98">
        <v>6204</v>
      </c>
    </row>
    <row r="66" spans="1:10" x14ac:dyDescent="0.2">
      <c r="A66" s="107">
        <v>90</v>
      </c>
      <c r="B66" s="97">
        <v>39</v>
      </c>
      <c r="C66" s="97" t="s">
        <v>244</v>
      </c>
      <c r="D66" s="98"/>
      <c r="E66" s="98">
        <v>31037</v>
      </c>
      <c r="F66" s="98"/>
      <c r="G66" s="98"/>
      <c r="H66" s="98">
        <v>31037</v>
      </c>
      <c r="I66" s="98">
        <v>28776</v>
      </c>
      <c r="J66" s="98">
        <v>59813</v>
      </c>
    </row>
    <row r="67" spans="1:10" x14ac:dyDescent="0.2">
      <c r="B67" s="97">
        <v>40</v>
      </c>
      <c r="C67" s="97" t="s">
        <v>87</v>
      </c>
      <c r="D67" s="98"/>
      <c r="E67" s="98">
        <v>1535</v>
      </c>
      <c r="F67" s="98"/>
      <c r="G67" s="98"/>
      <c r="H67" s="98">
        <v>1535</v>
      </c>
      <c r="I67" s="98">
        <v>-1767</v>
      </c>
      <c r="J67" s="98">
        <v>-232</v>
      </c>
    </row>
    <row r="68" spans="1:10" x14ac:dyDescent="0.2">
      <c r="A68" s="107" t="s">
        <v>295</v>
      </c>
      <c r="B68" s="107"/>
      <c r="C68" s="107"/>
      <c r="D68" s="98"/>
      <c r="E68" s="98">
        <v>32572</v>
      </c>
      <c r="F68" s="98"/>
      <c r="G68" s="98"/>
      <c r="H68" s="98">
        <v>32572</v>
      </c>
      <c r="I68" s="98">
        <v>27009</v>
      </c>
      <c r="J68" s="98">
        <v>59581</v>
      </c>
    </row>
    <row r="69" spans="1:10" x14ac:dyDescent="0.2">
      <c r="A69" s="107">
        <v>102</v>
      </c>
      <c r="B69" s="97">
        <v>41</v>
      </c>
      <c r="C69" s="97" t="s">
        <v>88</v>
      </c>
      <c r="D69" s="98"/>
      <c r="E69" s="98">
        <v>55017</v>
      </c>
      <c r="F69" s="98"/>
      <c r="G69" s="98"/>
      <c r="H69" s="98">
        <v>55017</v>
      </c>
      <c r="I69" s="98">
        <v>30861</v>
      </c>
      <c r="J69" s="98">
        <v>85878</v>
      </c>
    </row>
    <row r="70" spans="1:10" x14ac:dyDescent="0.2">
      <c r="A70" s="107" t="s">
        <v>296</v>
      </c>
      <c r="B70" s="107"/>
      <c r="C70" s="107"/>
      <c r="D70" s="98"/>
      <c r="E70" s="98">
        <v>55017</v>
      </c>
      <c r="F70" s="98"/>
      <c r="G70" s="98"/>
      <c r="H70" s="98">
        <v>55017</v>
      </c>
      <c r="I70" s="98">
        <v>30861</v>
      </c>
      <c r="J70" s="98">
        <v>85878</v>
      </c>
    </row>
    <row r="71" spans="1:10" x14ac:dyDescent="0.2">
      <c r="A71" s="107">
        <v>130</v>
      </c>
      <c r="B71" s="97">
        <v>44</v>
      </c>
      <c r="C71" s="97" t="s">
        <v>34</v>
      </c>
      <c r="D71" s="98"/>
      <c r="E71" s="98">
        <v>1602828</v>
      </c>
      <c r="F71" s="98"/>
      <c r="G71" s="98"/>
      <c r="H71" s="98">
        <v>1602828</v>
      </c>
      <c r="I71" s="98">
        <v>-318604</v>
      </c>
      <c r="J71" s="98">
        <v>1284224</v>
      </c>
    </row>
    <row r="72" spans="1:10" x14ac:dyDescent="0.2">
      <c r="A72" s="107" t="s">
        <v>297</v>
      </c>
      <c r="B72" s="107"/>
      <c r="C72" s="107"/>
      <c r="D72" s="98"/>
      <c r="E72" s="98">
        <v>1602828</v>
      </c>
      <c r="F72" s="98"/>
      <c r="G72" s="98"/>
      <c r="H72" s="98">
        <v>1602828</v>
      </c>
      <c r="I72" s="98">
        <v>-318604</v>
      </c>
      <c r="J72" s="98">
        <v>1284224</v>
      </c>
    </row>
    <row r="73" spans="1:10" x14ac:dyDescent="0.2">
      <c r="A73" s="107">
        <v>170</v>
      </c>
      <c r="B73" s="97">
        <v>49</v>
      </c>
      <c r="C73" s="97" t="s">
        <v>184</v>
      </c>
      <c r="D73" s="98"/>
      <c r="E73" s="98">
        <v>0</v>
      </c>
      <c r="F73" s="98"/>
      <c r="G73" s="98"/>
      <c r="H73" s="98">
        <v>0</v>
      </c>
      <c r="I73" s="98">
        <v>0</v>
      </c>
      <c r="J73" s="98">
        <v>0</v>
      </c>
    </row>
    <row r="74" spans="1:10" x14ac:dyDescent="0.2">
      <c r="A74" s="107" t="s">
        <v>298</v>
      </c>
      <c r="B74" s="107"/>
      <c r="C74" s="107"/>
      <c r="D74" s="98"/>
      <c r="E74" s="98">
        <v>0</v>
      </c>
      <c r="F74" s="98"/>
      <c r="G74" s="98"/>
      <c r="H74" s="98">
        <v>0</v>
      </c>
      <c r="I74" s="98">
        <v>0</v>
      </c>
      <c r="J74" s="98">
        <v>0</v>
      </c>
    </row>
    <row r="75" spans="1:10" x14ac:dyDescent="0.2">
      <c r="A75" s="107">
        <v>184</v>
      </c>
      <c r="B75" s="97">
        <v>37</v>
      </c>
      <c r="C75" s="97" t="s">
        <v>33</v>
      </c>
      <c r="D75" s="98"/>
      <c r="E75" s="98">
        <v>26310</v>
      </c>
      <c r="F75" s="98"/>
      <c r="G75" s="98"/>
      <c r="H75" s="98">
        <v>26310</v>
      </c>
      <c r="I75" s="98">
        <v>-15686</v>
      </c>
      <c r="J75" s="98">
        <v>10624</v>
      </c>
    </row>
    <row r="76" spans="1:10" x14ac:dyDescent="0.2">
      <c r="A76" s="107" t="s">
        <v>299</v>
      </c>
      <c r="B76" s="107"/>
      <c r="C76" s="107"/>
      <c r="D76" s="98"/>
      <c r="E76" s="98">
        <v>26310</v>
      </c>
      <c r="F76" s="98"/>
      <c r="G76" s="98"/>
      <c r="H76" s="98">
        <v>26310</v>
      </c>
      <c r="I76" s="98">
        <v>-15686</v>
      </c>
      <c r="J76" s="98">
        <v>10624</v>
      </c>
    </row>
    <row r="77" spans="1:10" x14ac:dyDescent="0.2">
      <c r="A77" s="107">
        <v>230</v>
      </c>
      <c r="B77" s="97">
        <v>119</v>
      </c>
      <c r="C77" s="97" t="s">
        <v>39</v>
      </c>
      <c r="D77" s="98"/>
      <c r="E77" s="98">
        <v>32327</v>
      </c>
      <c r="F77" s="98"/>
      <c r="G77" s="98"/>
      <c r="H77" s="98">
        <v>32327</v>
      </c>
      <c r="I77" s="98">
        <v>7381</v>
      </c>
      <c r="J77" s="98">
        <v>39708</v>
      </c>
    </row>
    <row r="78" spans="1:10" x14ac:dyDescent="0.2">
      <c r="A78" s="107" t="s">
        <v>304</v>
      </c>
      <c r="B78" s="107"/>
      <c r="C78" s="107"/>
      <c r="D78" s="98"/>
      <c r="E78" s="98">
        <v>32327</v>
      </c>
      <c r="F78" s="98"/>
      <c r="G78" s="98"/>
      <c r="H78" s="98">
        <v>32327</v>
      </c>
      <c r="I78" s="98">
        <v>7381</v>
      </c>
      <c r="J78" s="98">
        <v>39708</v>
      </c>
    </row>
    <row r="79" spans="1:10" x14ac:dyDescent="0.2">
      <c r="A79" s="107">
        <v>240</v>
      </c>
      <c r="B79" s="97">
        <v>45</v>
      </c>
      <c r="C79" s="97" t="s">
        <v>90</v>
      </c>
      <c r="D79" s="98"/>
      <c r="E79" s="98">
        <v>30045</v>
      </c>
      <c r="F79" s="98"/>
      <c r="G79" s="98"/>
      <c r="H79" s="98">
        <v>30045</v>
      </c>
      <c r="I79" s="98">
        <v>-24421</v>
      </c>
      <c r="J79" s="98">
        <v>5624</v>
      </c>
    </row>
    <row r="80" spans="1:10" x14ac:dyDescent="0.2">
      <c r="A80" s="107" t="s">
        <v>305</v>
      </c>
      <c r="B80" s="107"/>
      <c r="C80" s="107"/>
      <c r="D80" s="98"/>
      <c r="E80" s="98">
        <v>30045</v>
      </c>
      <c r="F80" s="98"/>
      <c r="G80" s="98"/>
      <c r="H80" s="98">
        <v>30045</v>
      </c>
      <c r="I80" s="98">
        <v>-24421</v>
      </c>
      <c r="J80" s="98">
        <v>5624</v>
      </c>
    </row>
    <row r="81" spans="1:10" x14ac:dyDescent="0.2">
      <c r="A81" s="107">
        <v>300</v>
      </c>
      <c r="B81" s="97">
        <v>48</v>
      </c>
      <c r="C81" s="97" t="s">
        <v>229</v>
      </c>
      <c r="D81" s="98"/>
      <c r="E81" s="98">
        <v>0</v>
      </c>
      <c r="F81" s="98"/>
      <c r="G81" s="98"/>
      <c r="H81" s="98">
        <v>0</v>
      </c>
      <c r="I81" s="98">
        <v>0</v>
      </c>
      <c r="J81" s="98">
        <v>0</v>
      </c>
    </row>
    <row r="82" spans="1:10" x14ac:dyDescent="0.2">
      <c r="B82" s="97">
        <v>51</v>
      </c>
      <c r="C82" s="97" t="s">
        <v>152</v>
      </c>
      <c r="D82" s="98"/>
      <c r="E82" s="98">
        <v>217284</v>
      </c>
      <c r="F82" s="98"/>
      <c r="G82" s="98"/>
      <c r="H82" s="98">
        <v>217284</v>
      </c>
      <c r="I82" s="98">
        <v>10817</v>
      </c>
      <c r="J82" s="98">
        <v>228101</v>
      </c>
    </row>
    <row r="83" spans="1:10" x14ac:dyDescent="0.2">
      <c r="B83" s="97">
        <v>52</v>
      </c>
      <c r="C83" s="97" t="s">
        <v>193</v>
      </c>
      <c r="D83" s="98"/>
      <c r="E83" s="98">
        <v>0</v>
      </c>
      <c r="F83" s="98"/>
      <c r="G83" s="98"/>
      <c r="H83" s="98">
        <v>0</v>
      </c>
      <c r="I83" s="98">
        <v>0</v>
      </c>
      <c r="J83" s="98">
        <v>0</v>
      </c>
    </row>
    <row r="84" spans="1:10" x14ac:dyDescent="0.2">
      <c r="A84" s="107" t="s">
        <v>306</v>
      </c>
      <c r="B84" s="107"/>
      <c r="C84" s="107"/>
      <c r="D84" s="98"/>
      <c r="E84" s="98">
        <v>217284</v>
      </c>
      <c r="F84" s="98"/>
      <c r="G84" s="98"/>
      <c r="H84" s="98">
        <v>217284</v>
      </c>
      <c r="I84" s="98">
        <v>10817</v>
      </c>
      <c r="J84" s="98">
        <v>228101</v>
      </c>
    </row>
    <row r="85" spans="1:10" x14ac:dyDescent="0.2">
      <c r="A85" s="107">
        <v>330</v>
      </c>
      <c r="B85" s="97">
        <v>53</v>
      </c>
      <c r="C85" s="97" t="s">
        <v>70</v>
      </c>
      <c r="D85" s="98"/>
      <c r="E85" s="98">
        <v>1365</v>
      </c>
      <c r="F85" s="98"/>
      <c r="G85" s="98"/>
      <c r="H85" s="98">
        <v>1365</v>
      </c>
      <c r="I85" s="98">
        <v>-13592</v>
      </c>
      <c r="J85" s="98">
        <v>-12227</v>
      </c>
    </row>
    <row r="86" spans="1:10" x14ac:dyDescent="0.2">
      <c r="A86" s="107" t="s">
        <v>307</v>
      </c>
      <c r="B86" s="107"/>
      <c r="C86" s="107"/>
      <c r="D86" s="98"/>
      <c r="E86" s="98">
        <v>1365</v>
      </c>
      <c r="F86" s="98"/>
      <c r="G86" s="98"/>
      <c r="H86" s="98">
        <v>1365</v>
      </c>
      <c r="I86" s="98">
        <v>-13592</v>
      </c>
      <c r="J86" s="98">
        <v>-12227</v>
      </c>
    </row>
    <row r="87" spans="1:10" x14ac:dyDescent="0.2">
      <c r="A87" s="107">
        <v>331</v>
      </c>
      <c r="B87" s="97">
        <v>54</v>
      </c>
      <c r="C87" s="97" t="s">
        <v>92</v>
      </c>
      <c r="D87" s="98"/>
      <c r="E87" s="98">
        <v>10065</v>
      </c>
      <c r="F87" s="98"/>
      <c r="G87" s="98"/>
      <c r="H87" s="98">
        <v>10065</v>
      </c>
      <c r="I87" s="98">
        <v>3186</v>
      </c>
      <c r="J87" s="98">
        <v>13251</v>
      </c>
    </row>
    <row r="88" spans="1:10" x14ac:dyDescent="0.2">
      <c r="A88" s="107" t="s">
        <v>308</v>
      </c>
      <c r="B88" s="107"/>
      <c r="C88" s="107"/>
      <c r="D88" s="98"/>
      <c r="E88" s="98">
        <v>10065</v>
      </c>
      <c r="F88" s="98"/>
      <c r="G88" s="98"/>
      <c r="H88" s="98">
        <v>10065</v>
      </c>
      <c r="I88" s="98">
        <v>3186</v>
      </c>
      <c r="J88" s="98">
        <v>13251</v>
      </c>
    </row>
    <row r="89" spans="1:10" x14ac:dyDescent="0.2">
      <c r="A89" s="107">
        <v>332</v>
      </c>
      <c r="B89" s="97">
        <v>22</v>
      </c>
      <c r="C89" s="97" t="s">
        <v>151</v>
      </c>
      <c r="D89" s="98"/>
      <c r="E89" s="98">
        <v>42025</v>
      </c>
      <c r="F89" s="98"/>
      <c r="G89" s="98"/>
      <c r="H89" s="98">
        <v>42025</v>
      </c>
      <c r="I89" s="98">
        <v>14942</v>
      </c>
      <c r="J89" s="98">
        <v>56967</v>
      </c>
    </row>
    <row r="90" spans="1:10" x14ac:dyDescent="0.2">
      <c r="A90" s="107" t="s">
        <v>309</v>
      </c>
      <c r="B90" s="107"/>
      <c r="C90" s="107"/>
      <c r="D90" s="98"/>
      <c r="E90" s="98">
        <v>42025</v>
      </c>
      <c r="F90" s="98"/>
      <c r="G90" s="98"/>
      <c r="H90" s="98">
        <v>42025</v>
      </c>
      <c r="I90" s="98">
        <v>14942</v>
      </c>
      <c r="J90" s="98">
        <v>56967</v>
      </c>
    </row>
    <row r="91" spans="1:10" x14ac:dyDescent="0.2">
      <c r="A91" s="107">
        <v>333</v>
      </c>
      <c r="B91" s="97">
        <v>55</v>
      </c>
      <c r="C91" s="97" t="s">
        <v>174</v>
      </c>
      <c r="D91" s="98"/>
      <c r="E91" s="98">
        <v>0</v>
      </c>
      <c r="F91" s="98"/>
      <c r="G91" s="98"/>
      <c r="H91" s="98">
        <v>0</v>
      </c>
      <c r="I91" s="98">
        <v>0</v>
      </c>
      <c r="J91" s="98">
        <v>0</v>
      </c>
    </row>
    <row r="92" spans="1:10" x14ac:dyDescent="0.2">
      <c r="A92" s="107" t="s">
        <v>310</v>
      </c>
      <c r="B92" s="107"/>
      <c r="C92" s="107"/>
      <c r="D92" s="98"/>
      <c r="E92" s="98">
        <v>0</v>
      </c>
      <c r="F92" s="98"/>
      <c r="G92" s="98"/>
      <c r="H92" s="98">
        <v>0</v>
      </c>
      <c r="I92" s="98">
        <v>0</v>
      </c>
      <c r="J92" s="98">
        <v>0</v>
      </c>
    </row>
    <row r="93" spans="1:10" x14ac:dyDescent="0.2">
      <c r="A93" s="107">
        <v>334</v>
      </c>
      <c r="B93" s="97">
        <v>156</v>
      </c>
      <c r="C93" s="97" t="s">
        <v>228</v>
      </c>
      <c r="D93" s="98"/>
      <c r="E93" s="98">
        <v>177</v>
      </c>
      <c r="F93" s="98"/>
      <c r="G93" s="98"/>
      <c r="H93" s="98">
        <v>177</v>
      </c>
      <c r="I93" s="98">
        <v>164</v>
      </c>
      <c r="J93" s="98">
        <v>341</v>
      </c>
    </row>
    <row r="94" spans="1:10" x14ac:dyDescent="0.2">
      <c r="B94" s="97">
        <v>189</v>
      </c>
      <c r="C94" s="97" t="s">
        <v>120</v>
      </c>
      <c r="D94" s="98"/>
      <c r="E94" s="98">
        <v>4591</v>
      </c>
      <c r="F94" s="98"/>
      <c r="G94" s="98"/>
      <c r="H94" s="98">
        <v>4591</v>
      </c>
      <c r="I94" s="98">
        <v>1595</v>
      </c>
      <c r="J94" s="98">
        <v>6186</v>
      </c>
    </row>
    <row r="95" spans="1:10" x14ac:dyDescent="0.2">
      <c r="A95" s="107" t="s">
        <v>311</v>
      </c>
      <c r="B95" s="107"/>
      <c r="C95" s="107"/>
      <c r="D95" s="98"/>
      <c r="E95" s="98">
        <v>4768</v>
      </c>
      <c r="F95" s="98"/>
      <c r="G95" s="98"/>
      <c r="H95" s="98">
        <v>4768</v>
      </c>
      <c r="I95" s="98">
        <v>1759</v>
      </c>
      <c r="J95" s="98">
        <v>6527</v>
      </c>
    </row>
    <row r="96" spans="1:10" x14ac:dyDescent="0.2">
      <c r="A96" s="107">
        <v>350</v>
      </c>
      <c r="B96" s="97">
        <v>56</v>
      </c>
      <c r="C96" s="97" t="s">
        <v>6</v>
      </c>
      <c r="D96" s="98"/>
      <c r="E96" s="98">
        <v>0</v>
      </c>
      <c r="F96" s="98"/>
      <c r="G96" s="98"/>
      <c r="H96" s="98">
        <v>0</v>
      </c>
      <c r="I96" s="98">
        <v>-731</v>
      </c>
      <c r="J96" s="98">
        <v>-731</v>
      </c>
    </row>
    <row r="97" spans="1:10" x14ac:dyDescent="0.2">
      <c r="B97" s="97">
        <v>57</v>
      </c>
      <c r="C97" s="97" t="s">
        <v>153</v>
      </c>
      <c r="D97" s="98"/>
      <c r="E97" s="98">
        <v>0</v>
      </c>
      <c r="F97" s="98"/>
      <c r="G97" s="98"/>
      <c r="H97" s="98">
        <v>0</v>
      </c>
      <c r="I97" s="98">
        <v>-78</v>
      </c>
      <c r="J97" s="98">
        <v>-78</v>
      </c>
    </row>
    <row r="98" spans="1:10" x14ac:dyDescent="0.2">
      <c r="B98" s="97">
        <v>59</v>
      </c>
      <c r="C98" s="97" t="s">
        <v>7</v>
      </c>
      <c r="D98" s="98"/>
      <c r="E98" s="98">
        <v>0</v>
      </c>
      <c r="F98" s="98"/>
      <c r="G98" s="98"/>
      <c r="H98" s="98">
        <v>0</v>
      </c>
      <c r="I98" s="98">
        <v>-156</v>
      </c>
      <c r="J98" s="98">
        <v>-156</v>
      </c>
    </row>
    <row r="99" spans="1:10" x14ac:dyDescent="0.2">
      <c r="B99" s="97">
        <v>60</v>
      </c>
      <c r="C99" s="97" t="s">
        <v>8</v>
      </c>
      <c r="D99" s="98"/>
      <c r="E99" s="98">
        <v>0</v>
      </c>
      <c r="F99" s="98"/>
      <c r="G99" s="98"/>
      <c r="H99" s="98">
        <v>0</v>
      </c>
      <c r="I99" s="98">
        <v>0</v>
      </c>
      <c r="J99" s="98">
        <v>0</v>
      </c>
    </row>
    <row r="100" spans="1:10" x14ac:dyDescent="0.2">
      <c r="A100" s="107" t="s">
        <v>312</v>
      </c>
      <c r="B100" s="107"/>
      <c r="C100" s="107"/>
      <c r="D100" s="98"/>
      <c r="E100" s="98">
        <v>0</v>
      </c>
      <c r="F100" s="98"/>
      <c r="G100" s="98"/>
      <c r="H100" s="98">
        <v>0</v>
      </c>
      <c r="I100" s="98">
        <v>-965</v>
      </c>
      <c r="J100" s="98">
        <v>-965</v>
      </c>
    </row>
    <row r="101" spans="1:10" x14ac:dyDescent="0.2">
      <c r="A101" s="107">
        <v>351</v>
      </c>
      <c r="B101" s="97">
        <v>58</v>
      </c>
      <c r="C101" s="97" t="s">
        <v>36</v>
      </c>
      <c r="D101" s="98"/>
      <c r="E101" s="98">
        <v>9902</v>
      </c>
      <c r="F101" s="98"/>
      <c r="G101" s="98"/>
      <c r="H101" s="98">
        <v>9902</v>
      </c>
      <c r="I101" s="98">
        <v>3689</v>
      </c>
      <c r="J101" s="98">
        <v>13591</v>
      </c>
    </row>
    <row r="102" spans="1:10" x14ac:dyDescent="0.2">
      <c r="A102" s="107" t="s">
        <v>313</v>
      </c>
      <c r="B102" s="107"/>
      <c r="C102" s="107"/>
      <c r="D102" s="98"/>
      <c r="E102" s="98">
        <v>9902</v>
      </c>
      <c r="F102" s="98"/>
      <c r="G102" s="98"/>
      <c r="H102" s="98">
        <v>9902</v>
      </c>
      <c r="I102" s="98">
        <v>3689</v>
      </c>
      <c r="J102" s="98">
        <v>13591</v>
      </c>
    </row>
    <row r="103" spans="1:10" x14ac:dyDescent="0.2">
      <c r="A103" s="107">
        <v>360</v>
      </c>
      <c r="B103" s="97">
        <v>50</v>
      </c>
      <c r="C103" s="97" t="s">
        <v>35</v>
      </c>
      <c r="D103" s="98"/>
      <c r="E103" s="98">
        <v>24014</v>
      </c>
      <c r="F103" s="98"/>
      <c r="G103" s="98"/>
      <c r="H103" s="98">
        <v>24014</v>
      </c>
      <c r="I103" s="98">
        <v>11887</v>
      </c>
      <c r="J103" s="98">
        <v>35901</v>
      </c>
    </row>
    <row r="104" spans="1:10" x14ac:dyDescent="0.2">
      <c r="A104" s="107" t="s">
        <v>314</v>
      </c>
      <c r="B104" s="107"/>
      <c r="C104" s="107"/>
      <c r="D104" s="98"/>
      <c r="E104" s="98">
        <v>24014</v>
      </c>
      <c r="F104" s="98"/>
      <c r="G104" s="98"/>
      <c r="H104" s="98">
        <v>24014</v>
      </c>
      <c r="I104" s="98">
        <v>11887</v>
      </c>
      <c r="J104" s="98">
        <v>35901</v>
      </c>
    </row>
    <row r="105" spans="1:10" x14ac:dyDescent="0.2">
      <c r="A105" s="107">
        <v>400</v>
      </c>
      <c r="B105" s="97">
        <v>47</v>
      </c>
      <c r="C105" s="97" t="s">
        <v>91</v>
      </c>
      <c r="D105" s="98"/>
      <c r="E105" s="98">
        <v>611</v>
      </c>
      <c r="F105" s="98"/>
      <c r="G105" s="98"/>
      <c r="H105" s="98">
        <v>611</v>
      </c>
      <c r="I105" s="98">
        <v>-755</v>
      </c>
      <c r="J105" s="98">
        <v>-144</v>
      </c>
    </row>
    <row r="106" spans="1:10" x14ac:dyDescent="0.2">
      <c r="B106" s="97">
        <v>66</v>
      </c>
      <c r="C106" s="97" t="s">
        <v>121</v>
      </c>
      <c r="D106" s="98"/>
      <c r="E106" s="98">
        <v>115990</v>
      </c>
      <c r="F106" s="98"/>
      <c r="G106" s="98"/>
      <c r="H106" s="98">
        <v>115990</v>
      </c>
      <c r="I106" s="98">
        <v>-217446</v>
      </c>
      <c r="J106" s="98">
        <v>-101456</v>
      </c>
    </row>
    <row r="107" spans="1:10" x14ac:dyDescent="0.2">
      <c r="A107" s="107" t="s">
        <v>315</v>
      </c>
      <c r="B107" s="107"/>
      <c r="C107" s="107"/>
      <c r="D107" s="98"/>
      <c r="E107" s="98">
        <v>116601</v>
      </c>
      <c r="F107" s="98"/>
      <c r="G107" s="98"/>
      <c r="H107" s="98">
        <v>116601</v>
      </c>
      <c r="I107" s="98">
        <v>-218201</v>
      </c>
      <c r="J107" s="98">
        <v>-101600</v>
      </c>
    </row>
    <row r="108" spans="1:10" x14ac:dyDescent="0.2">
      <c r="A108" s="107">
        <v>402</v>
      </c>
      <c r="B108" s="97">
        <v>62</v>
      </c>
      <c r="C108" s="97" t="s">
        <v>154</v>
      </c>
      <c r="D108" s="98"/>
      <c r="E108" s="98">
        <v>0</v>
      </c>
      <c r="F108" s="98"/>
      <c r="G108" s="98"/>
      <c r="H108" s="98">
        <v>0</v>
      </c>
      <c r="I108" s="98">
        <v>-52510</v>
      </c>
      <c r="J108" s="98">
        <v>-52510</v>
      </c>
    </row>
    <row r="109" spans="1:10" x14ac:dyDescent="0.2">
      <c r="B109" s="97">
        <v>67</v>
      </c>
      <c r="C109" s="97" t="s">
        <v>245</v>
      </c>
      <c r="D109" s="98"/>
      <c r="E109" s="98">
        <v>37828</v>
      </c>
      <c r="F109" s="98"/>
      <c r="G109" s="98"/>
      <c r="H109" s="98">
        <v>37828</v>
      </c>
      <c r="I109" s="98">
        <v>35072</v>
      </c>
      <c r="J109" s="98">
        <v>72900</v>
      </c>
    </row>
    <row r="110" spans="1:10" x14ac:dyDescent="0.2">
      <c r="B110" s="97">
        <v>68</v>
      </c>
      <c r="C110" s="97" t="s">
        <v>9</v>
      </c>
      <c r="D110" s="98"/>
      <c r="E110" s="98">
        <v>0</v>
      </c>
      <c r="F110" s="98"/>
      <c r="G110" s="98"/>
      <c r="H110" s="98">
        <v>0</v>
      </c>
      <c r="I110" s="98">
        <v>0</v>
      </c>
      <c r="J110" s="98">
        <v>0</v>
      </c>
    </row>
    <row r="111" spans="1:10" x14ac:dyDescent="0.2">
      <c r="A111" s="107" t="s">
        <v>316</v>
      </c>
      <c r="B111" s="107"/>
      <c r="C111" s="107"/>
      <c r="D111" s="98"/>
      <c r="E111" s="98">
        <v>37828</v>
      </c>
      <c r="F111" s="98"/>
      <c r="G111" s="98"/>
      <c r="H111" s="98">
        <v>37828</v>
      </c>
      <c r="I111" s="98">
        <v>-17438</v>
      </c>
      <c r="J111" s="98">
        <v>20390</v>
      </c>
    </row>
    <row r="112" spans="1:10" x14ac:dyDescent="0.2">
      <c r="A112" s="107">
        <v>403</v>
      </c>
      <c r="B112" s="97">
        <v>69</v>
      </c>
      <c r="C112" s="97" t="s">
        <v>10</v>
      </c>
      <c r="D112" s="98"/>
      <c r="E112" s="98">
        <v>1017234</v>
      </c>
      <c r="F112" s="98"/>
      <c r="G112" s="98"/>
      <c r="H112" s="98">
        <v>1017234</v>
      </c>
      <c r="I112" s="98">
        <v>21804</v>
      </c>
      <c r="J112" s="98">
        <v>1039038</v>
      </c>
    </row>
    <row r="113" spans="1:10" x14ac:dyDescent="0.2">
      <c r="A113" s="107" t="s">
        <v>317</v>
      </c>
      <c r="B113" s="107"/>
      <c r="C113" s="107"/>
      <c r="D113" s="98"/>
      <c r="E113" s="98">
        <v>1017234</v>
      </c>
      <c r="F113" s="98"/>
      <c r="G113" s="98"/>
      <c r="H113" s="98">
        <v>1017234</v>
      </c>
      <c r="I113" s="98">
        <v>21804</v>
      </c>
      <c r="J113" s="98">
        <v>1039038</v>
      </c>
    </row>
    <row r="114" spans="1:10" x14ac:dyDescent="0.2">
      <c r="A114" s="107">
        <v>406</v>
      </c>
      <c r="B114" s="97">
        <v>61</v>
      </c>
      <c r="C114" s="97" t="s">
        <v>194</v>
      </c>
      <c r="D114" s="98"/>
      <c r="E114" s="98">
        <v>0</v>
      </c>
      <c r="F114" s="98"/>
      <c r="G114" s="98"/>
      <c r="H114" s="98">
        <v>0</v>
      </c>
      <c r="I114" s="98">
        <v>0</v>
      </c>
      <c r="J114" s="98">
        <v>0</v>
      </c>
    </row>
    <row r="115" spans="1:10" x14ac:dyDescent="0.2">
      <c r="B115" s="97">
        <v>74</v>
      </c>
      <c r="C115" s="97" t="s">
        <v>246</v>
      </c>
      <c r="D115" s="98"/>
      <c r="E115" s="98">
        <v>17957</v>
      </c>
      <c r="F115" s="98"/>
      <c r="G115" s="98"/>
      <c r="H115" s="98">
        <v>17957</v>
      </c>
      <c r="I115" s="98">
        <v>16649</v>
      </c>
      <c r="J115" s="98">
        <v>34606</v>
      </c>
    </row>
    <row r="116" spans="1:10" x14ac:dyDescent="0.2">
      <c r="B116" s="97">
        <v>75</v>
      </c>
      <c r="C116" s="97" t="s">
        <v>266</v>
      </c>
      <c r="D116" s="98"/>
      <c r="E116" s="98">
        <v>0</v>
      </c>
      <c r="F116" s="98"/>
      <c r="G116" s="98"/>
      <c r="H116" s="98">
        <v>0</v>
      </c>
      <c r="I116" s="98">
        <v>-9460</v>
      </c>
      <c r="J116" s="98">
        <v>-9460</v>
      </c>
    </row>
    <row r="117" spans="1:10" x14ac:dyDescent="0.2">
      <c r="B117" s="97">
        <v>81</v>
      </c>
      <c r="C117" s="97" t="s">
        <v>175</v>
      </c>
      <c r="D117" s="98"/>
      <c r="E117" s="98">
        <v>19858</v>
      </c>
      <c r="F117" s="98"/>
      <c r="G117" s="98"/>
      <c r="H117" s="98">
        <v>19858</v>
      </c>
      <c r="I117" s="98">
        <v>643</v>
      </c>
      <c r="J117" s="98">
        <v>20501</v>
      </c>
    </row>
    <row r="118" spans="1:10" x14ac:dyDescent="0.2">
      <c r="B118" s="97">
        <v>82</v>
      </c>
      <c r="C118" s="97" t="s">
        <v>268</v>
      </c>
      <c r="D118" s="98"/>
      <c r="E118" s="98">
        <v>0</v>
      </c>
      <c r="F118" s="98"/>
      <c r="G118" s="98"/>
      <c r="H118" s="98">
        <v>0</v>
      </c>
      <c r="I118" s="98">
        <v>-3540</v>
      </c>
      <c r="J118" s="98">
        <v>-3540</v>
      </c>
    </row>
    <row r="119" spans="1:10" x14ac:dyDescent="0.2">
      <c r="B119" s="97">
        <v>83</v>
      </c>
      <c r="C119" s="97" t="s">
        <v>249</v>
      </c>
      <c r="D119" s="98"/>
      <c r="E119" s="98">
        <v>16476</v>
      </c>
      <c r="F119" s="98"/>
      <c r="G119" s="98"/>
      <c r="H119" s="98">
        <v>16476</v>
      </c>
      <c r="I119" s="98">
        <v>15276</v>
      </c>
      <c r="J119" s="98">
        <v>31752</v>
      </c>
    </row>
    <row r="120" spans="1:10" x14ac:dyDescent="0.2">
      <c r="B120" s="97">
        <v>84</v>
      </c>
      <c r="C120" s="97" t="s">
        <v>269</v>
      </c>
      <c r="D120" s="98"/>
      <c r="E120" s="98">
        <v>0</v>
      </c>
      <c r="F120" s="98"/>
      <c r="G120" s="98"/>
      <c r="H120" s="98">
        <v>0</v>
      </c>
      <c r="I120" s="98">
        <v>-5912</v>
      </c>
      <c r="J120" s="98">
        <v>-5912</v>
      </c>
    </row>
    <row r="121" spans="1:10" x14ac:dyDescent="0.2">
      <c r="B121" s="97">
        <v>85</v>
      </c>
      <c r="C121" s="97" t="s">
        <v>14</v>
      </c>
      <c r="D121" s="98"/>
      <c r="E121" s="98">
        <v>7104</v>
      </c>
      <c r="F121" s="98"/>
      <c r="G121" s="98"/>
      <c r="H121" s="98">
        <v>7104</v>
      </c>
      <c r="I121" s="98">
        <v>331</v>
      </c>
      <c r="J121" s="98">
        <v>7435</v>
      </c>
    </row>
    <row r="122" spans="1:10" x14ac:dyDescent="0.2">
      <c r="B122" s="97">
        <v>86</v>
      </c>
      <c r="C122" s="97" t="s">
        <v>195</v>
      </c>
      <c r="D122" s="98"/>
      <c r="E122" s="98">
        <v>598</v>
      </c>
      <c r="F122" s="98"/>
      <c r="G122" s="98"/>
      <c r="H122" s="98">
        <v>598</v>
      </c>
      <c r="I122" s="98">
        <v>554</v>
      </c>
      <c r="J122" s="98">
        <v>1152</v>
      </c>
    </row>
    <row r="123" spans="1:10" x14ac:dyDescent="0.2">
      <c r="B123" s="97">
        <v>87</v>
      </c>
      <c r="C123" s="97" t="s">
        <v>157</v>
      </c>
      <c r="D123" s="98"/>
      <c r="E123" s="98">
        <v>0</v>
      </c>
      <c r="F123" s="98"/>
      <c r="G123" s="98"/>
      <c r="H123" s="98">
        <v>0</v>
      </c>
      <c r="I123" s="98">
        <v>-996</v>
      </c>
      <c r="J123" s="98">
        <v>-996</v>
      </c>
    </row>
    <row r="124" spans="1:10" x14ac:dyDescent="0.2">
      <c r="B124" s="97">
        <v>88</v>
      </c>
      <c r="C124" s="97" t="s">
        <v>196</v>
      </c>
      <c r="D124" s="98"/>
      <c r="E124" s="98">
        <v>0</v>
      </c>
      <c r="F124" s="98"/>
      <c r="G124" s="98"/>
      <c r="H124" s="98">
        <v>0</v>
      </c>
      <c r="I124" s="98">
        <v>0</v>
      </c>
      <c r="J124" s="98">
        <v>0</v>
      </c>
    </row>
    <row r="125" spans="1:10" x14ac:dyDescent="0.2">
      <c r="B125" s="97">
        <v>89</v>
      </c>
      <c r="C125" s="97" t="s">
        <v>197</v>
      </c>
      <c r="D125" s="98"/>
      <c r="E125" s="98">
        <v>0</v>
      </c>
      <c r="F125" s="98"/>
      <c r="G125" s="98"/>
      <c r="H125" s="98">
        <v>0</v>
      </c>
      <c r="I125" s="98">
        <v>0</v>
      </c>
      <c r="J125" s="98">
        <v>0</v>
      </c>
    </row>
    <row r="126" spans="1:10" x14ac:dyDescent="0.2">
      <c r="B126" s="97">
        <v>90</v>
      </c>
      <c r="C126" s="97" t="s">
        <v>158</v>
      </c>
      <c r="D126" s="98"/>
      <c r="E126" s="98">
        <v>0</v>
      </c>
      <c r="F126" s="98"/>
      <c r="G126" s="98"/>
      <c r="H126" s="98">
        <v>0</v>
      </c>
      <c r="I126" s="98">
        <v>0</v>
      </c>
      <c r="J126" s="98">
        <v>0</v>
      </c>
    </row>
    <row r="127" spans="1:10" x14ac:dyDescent="0.2">
      <c r="B127" s="97">
        <v>91</v>
      </c>
      <c r="C127" s="97" t="s">
        <v>159</v>
      </c>
      <c r="D127" s="98"/>
      <c r="E127" s="98">
        <v>84118</v>
      </c>
      <c r="F127" s="98"/>
      <c r="G127" s="98"/>
      <c r="H127" s="98">
        <v>84118</v>
      </c>
      <c r="I127" s="98">
        <v>-74343</v>
      </c>
      <c r="J127" s="98">
        <v>9775</v>
      </c>
    </row>
    <row r="128" spans="1:10" x14ac:dyDescent="0.2">
      <c r="B128" s="97">
        <v>92</v>
      </c>
      <c r="C128" s="97" t="s">
        <v>15</v>
      </c>
      <c r="D128" s="98"/>
      <c r="E128" s="98">
        <v>2119</v>
      </c>
      <c r="F128" s="98"/>
      <c r="G128" s="98"/>
      <c r="H128" s="98">
        <v>2119</v>
      </c>
      <c r="I128" s="98">
        <v>1965</v>
      </c>
      <c r="J128" s="98">
        <v>4084</v>
      </c>
    </row>
    <row r="129" spans="1:10" x14ac:dyDescent="0.2">
      <c r="B129" s="97">
        <v>101</v>
      </c>
      <c r="C129" s="97" t="s">
        <v>200</v>
      </c>
      <c r="D129" s="98"/>
      <c r="E129" s="98">
        <v>0</v>
      </c>
      <c r="F129" s="98"/>
      <c r="G129" s="98"/>
      <c r="H129" s="98">
        <v>0</v>
      </c>
      <c r="I129" s="98">
        <v>0</v>
      </c>
      <c r="J129" s="98">
        <v>0</v>
      </c>
    </row>
    <row r="130" spans="1:10" x14ac:dyDescent="0.2">
      <c r="A130" s="107" t="s">
        <v>318</v>
      </c>
      <c r="B130" s="107"/>
      <c r="C130" s="107"/>
      <c r="D130" s="98"/>
      <c r="E130" s="98">
        <v>148230</v>
      </c>
      <c r="F130" s="98"/>
      <c r="G130" s="98"/>
      <c r="H130" s="98">
        <v>148230</v>
      </c>
      <c r="I130" s="98">
        <v>-58833</v>
      </c>
      <c r="J130" s="98">
        <v>89397</v>
      </c>
    </row>
    <row r="131" spans="1:10" x14ac:dyDescent="0.2">
      <c r="A131" s="107">
        <v>407</v>
      </c>
      <c r="B131" s="97">
        <v>93</v>
      </c>
      <c r="C131" s="97" t="s">
        <v>94</v>
      </c>
      <c r="D131" s="98"/>
      <c r="E131" s="98">
        <v>182118</v>
      </c>
      <c r="F131" s="98"/>
      <c r="G131" s="98"/>
      <c r="H131" s="98">
        <v>182118</v>
      </c>
      <c r="I131" s="98">
        <v>-50010</v>
      </c>
      <c r="J131" s="98">
        <v>132108</v>
      </c>
    </row>
    <row r="132" spans="1:10" x14ac:dyDescent="0.2">
      <c r="B132" s="97">
        <v>95</v>
      </c>
      <c r="C132" s="97" t="s">
        <v>77</v>
      </c>
      <c r="D132" s="98"/>
      <c r="E132" s="98">
        <v>534244</v>
      </c>
      <c r="F132" s="98"/>
      <c r="G132" s="98"/>
      <c r="H132" s="98">
        <v>534244</v>
      </c>
      <c r="I132" s="98">
        <v>-62400</v>
      </c>
      <c r="J132" s="98">
        <v>471844</v>
      </c>
    </row>
    <row r="133" spans="1:10" x14ac:dyDescent="0.2">
      <c r="A133" s="107" t="s">
        <v>319</v>
      </c>
      <c r="B133" s="107"/>
      <c r="C133" s="107"/>
      <c r="D133" s="98"/>
      <c r="E133" s="98">
        <v>716362</v>
      </c>
      <c r="F133" s="98"/>
      <c r="G133" s="98"/>
      <c r="H133" s="98">
        <v>716362</v>
      </c>
      <c r="I133" s="98">
        <v>-112410</v>
      </c>
      <c r="J133" s="98">
        <v>603952</v>
      </c>
    </row>
    <row r="134" spans="1:10" x14ac:dyDescent="0.2">
      <c r="A134" s="107">
        <v>408</v>
      </c>
      <c r="B134" s="97">
        <v>70</v>
      </c>
      <c r="C134" s="97" t="s">
        <v>11</v>
      </c>
      <c r="D134" s="98"/>
      <c r="E134" s="98">
        <v>108132</v>
      </c>
      <c r="F134" s="98"/>
      <c r="G134" s="98"/>
      <c r="H134" s="98">
        <v>108132</v>
      </c>
      <c r="I134" s="98">
        <v>-29113</v>
      </c>
      <c r="J134" s="98">
        <v>79019</v>
      </c>
    </row>
    <row r="135" spans="1:10" x14ac:dyDescent="0.2">
      <c r="B135" s="97">
        <v>71</v>
      </c>
      <c r="C135" s="97" t="s">
        <v>12</v>
      </c>
      <c r="D135" s="98"/>
      <c r="E135" s="98">
        <v>32313</v>
      </c>
      <c r="F135" s="98"/>
      <c r="G135" s="98"/>
      <c r="H135" s="98">
        <v>32313</v>
      </c>
      <c r="I135" s="98">
        <v>-24246</v>
      </c>
      <c r="J135" s="98">
        <v>8067</v>
      </c>
    </row>
    <row r="136" spans="1:10" x14ac:dyDescent="0.2">
      <c r="B136" s="97">
        <v>72</v>
      </c>
      <c r="C136" s="97" t="s">
        <v>13</v>
      </c>
      <c r="D136" s="98"/>
      <c r="E136" s="98">
        <v>6248</v>
      </c>
      <c r="F136" s="98"/>
      <c r="G136" s="98"/>
      <c r="H136" s="98">
        <v>6248</v>
      </c>
      <c r="I136" s="98">
        <v>-7370</v>
      </c>
      <c r="J136" s="98">
        <v>-1122</v>
      </c>
    </row>
    <row r="137" spans="1:10" x14ac:dyDescent="0.2">
      <c r="B137" s="97">
        <v>73</v>
      </c>
      <c r="C137" s="97" t="s">
        <v>156</v>
      </c>
      <c r="D137" s="98"/>
      <c r="E137" s="98">
        <v>165995</v>
      </c>
      <c r="F137" s="98"/>
      <c r="G137" s="98"/>
      <c r="H137" s="98">
        <v>165995</v>
      </c>
      <c r="I137" s="98">
        <v>-29718</v>
      </c>
      <c r="J137" s="98">
        <v>136277</v>
      </c>
    </row>
    <row r="138" spans="1:10" x14ac:dyDescent="0.2">
      <c r="B138" s="97">
        <v>102</v>
      </c>
      <c r="C138" s="97" t="s">
        <v>16</v>
      </c>
      <c r="D138" s="98"/>
      <c r="E138" s="98">
        <v>37502</v>
      </c>
      <c r="F138" s="98"/>
      <c r="G138" s="98"/>
      <c r="H138" s="98">
        <v>37502</v>
      </c>
      <c r="I138" s="98">
        <v>-4469</v>
      </c>
      <c r="J138" s="98">
        <v>33033</v>
      </c>
    </row>
    <row r="139" spans="1:10" x14ac:dyDescent="0.2">
      <c r="B139" s="97">
        <v>103</v>
      </c>
      <c r="C139" s="97" t="s">
        <v>17</v>
      </c>
      <c r="D139" s="98"/>
      <c r="E139" s="98">
        <v>17658</v>
      </c>
      <c r="F139" s="98"/>
      <c r="G139" s="98"/>
      <c r="H139" s="98">
        <v>17658</v>
      </c>
      <c r="I139" s="98">
        <v>470</v>
      </c>
      <c r="J139" s="98">
        <v>18128</v>
      </c>
    </row>
    <row r="140" spans="1:10" x14ac:dyDescent="0.2">
      <c r="B140" s="97">
        <v>104</v>
      </c>
      <c r="C140" s="97" t="s">
        <v>160</v>
      </c>
      <c r="D140" s="98"/>
      <c r="E140" s="98">
        <v>48205</v>
      </c>
      <c r="F140" s="98"/>
      <c r="G140" s="98"/>
      <c r="H140" s="98">
        <v>48205</v>
      </c>
      <c r="I140" s="98">
        <v>3370</v>
      </c>
      <c r="J140" s="98">
        <v>51575</v>
      </c>
    </row>
    <row r="141" spans="1:10" x14ac:dyDescent="0.2">
      <c r="B141" s="97">
        <v>105</v>
      </c>
      <c r="C141" s="97" t="s">
        <v>176</v>
      </c>
      <c r="D141" s="98"/>
      <c r="E141" s="98">
        <v>25549</v>
      </c>
      <c r="F141" s="98"/>
      <c r="G141" s="98"/>
      <c r="H141" s="98">
        <v>25549</v>
      </c>
      <c r="I141" s="98">
        <v>1315</v>
      </c>
      <c r="J141" s="98">
        <v>26864</v>
      </c>
    </row>
    <row r="142" spans="1:10" x14ac:dyDescent="0.2">
      <c r="A142" s="107" t="s">
        <v>320</v>
      </c>
      <c r="B142" s="107"/>
      <c r="C142" s="107"/>
      <c r="D142" s="98"/>
      <c r="E142" s="98">
        <v>441602</v>
      </c>
      <c r="F142" s="98"/>
      <c r="G142" s="98"/>
      <c r="H142" s="98">
        <v>441602</v>
      </c>
      <c r="I142" s="98">
        <v>-89761</v>
      </c>
      <c r="J142" s="98">
        <v>351841</v>
      </c>
    </row>
    <row r="143" spans="1:10" x14ac:dyDescent="0.2">
      <c r="A143" s="107">
        <v>409</v>
      </c>
      <c r="B143" s="97">
        <v>63</v>
      </c>
      <c r="C143" s="97" t="s">
        <v>253</v>
      </c>
      <c r="D143" s="98"/>
      <c r="E143" s="98">
        <v>0</v>
      </c>
      <c r="F143" s="98"/>
      <c r="G143" s="98"/>
      <c r="H143" s="98">
        <v>0</v>
      </c>
      <c r="I143" s="98">
        <v>0</v>
      </c>
      <c r="J143" s="98">
        <v>0</v>
      </c>
    </row>
    <row r="144" spans="1:10" x14ac:dyDescent="0.2">
      <c r="B144" s="97">
        <v>64</v>
      </c>
      <c r="C144" s="97" t="s">
        <v>155</v>
      </c>
      <c r="D144" s="98"/>
      <c r="E144" s="98">
        <v>661549</v>
      </c>
      <c r="F144" s="98"/>
      <c r="G144" s="98"/>
      <c r="H144" s="98">
        <v>661549</v>
      </c>
      <c r="I144" s="98">
        <v>-235103</v>
      </c>
      <c r="J144" s="98">
        <v>426446</v>
      </c>
    </row>
    <row r="145" spans="1:10" x14ac:dyDescent="0.2">
      <c r="B145" s="97">
        <v>65</v>
      </c>
      <c r="C145" s="97" t="s">
        <v>254</v>
      </c>
      <c r="D145" s="98"/>
      <c r="E145" s="98">
        <v>0</v>
      </c>
      <c r="F145" s="98"/>
      <c r="G145" s="98"/>
      <c r="H145" s="98">
        <v>0</v>
      </c>
      <c r="I145" s="98">
        <v>0</v>
      </c>
      <c r="J145" s="98">
        <v>0</v>
      </c>
    </row>
    <row r="146" spans="1:10" x14ac:dyDescent="0.2">
      <c r="B146" s="97">
        <v>94</v>
      </c>
      <c r="C146" s="97" t="s">
        <v>198</v>
      </c>
      <c r="D146" s="98"/>
      <c r="E146" s="98">
        <v>0</v>
      </c>
      <c r="F146" s="98"/>
      <c r="G146" s="98"/>
      <c r="H146" s="98">
        <v>0</v>
      </c>
      <c r="I146" s="98">
        <v>0</v>
      </c>
      <c r="J146" s="98">
        <v>0</v>
      </c>
    </row>
    <row r="147" spans="1:10" x14ac:dyDescent="0.2">
      <c r="B147" s="97">
        <v>98</v>
      </c>
      <c r="C147" s="97" t="s">
        <v>145</v>
      </c>
      <c r="D147" s="98"/>
      <c r="E147" s="98">
        <v>1603</v>
      </c>
      <c r="F147" s="98"/>
      <c r="G147" s="98"/>
      <c r="H147" s="98">
        <v>1603</v>
      </c>
      <c r="I147" s="98">
        <v>1175</v>
      </c>
      <c r="J147" s="98">
        <v>2778</v>
      </c>
    </row>
    <row r="148" spans="1:10" x14ac:dyDescent="0.2">
      <c r="B148" s="97">
        <v>110</v>
      </c>
      <c r="C148" s="97" t="s">
        <v>255</v>
      </c>
      <c r="D148" s="98"/>
      <c r="E148" s="98">
        <v>0</v>
      </c>
      <c r="F148" s="98"/>
      <c r="G148" s="98"/>
      <c r="H148" s="98">
        <v>0</v>
      </c>
      <c r="I148" s="98">
        <v>0</v>
      </c>
      <c r="J148" s="98">
        <v>0</v>
      </c>
    </row>
    <row r="149" spans="1:10" x14ac:dyDescent="0.2">
      <c r="A149" s="107" t="s">
        <v>321</v>
      </c>
      <c r="B149" s="107"/>
      <c r="C149" s="107"/>
      <c r="D149" s="98"/>
      <c r="E149" s="98">
        <v>663152</v>
      </c>
      <c r="F149" s="98"/>
      <c r="G149" s="98"/>
      <c r="H149" s="98">
        <v>663152</v>
      </c>
      <c r="I149" s="98">
        <v>-233928</v>
      </c>
      <c r="J149" s="98">
        <v>429224</v>
      </c>
    </row>
    <row r="150" spans="1:10" x14ac:dyDescent="0.2">
      <c r="A150" s="107">
        <v>431</v>
      </c>
      <c r="B150" s="97">
        <v>106</v>
      </c>
      <c r="C150" s="97" t="s">
        <v>38</v>
      </c>
      <c r="D150" s="98"/>
      <c r="E150" s="98">
        <v>14486</v>
      </c>
      <c r="F150" s="98"/>
      <c r="G150" s="98"/>
      <c r="H150" s="98">
        <v>14486</v>
      </c>
      <c r="I150" s="98">
        <v>2244</v>
      </c>
      <c r="J150" s="98">
        <v>16730</v>
      </c>
    </row>
    <row r="151" spans="1:10" x14ac:dyDescent="0.2">
      <c r="B151" s="97">
        <v>107</v>
      </c>
      <c r="C151" s="97" t="s">
        <v>161</v>
      </c>
      <c r="D151" s="98"/>
      <c r="E151" s="98">
        <v>12197</v>
      </c>
      <c r="F151" s="98"/>
      <c r="G151" s="98"/>
      <c r="H151" s="98">
        <v>12197</v>
      </c>
      <c r="I151" s="98">
        <v>7435</v>
      </c>
      <c r="J151" s="98">
        <v>19632</v>
      </c>
    </row>
    <row r="152" spans="1:10" x14ac:dyDescent="0.2">
      <c r="A152" s="107" t="s">
        <v>322</v>
      </c>
      <c r="B152" s="107"/>
      <c r="C152" s="107"/>
      <c r="D152" s="98"/>
      <c r="E152" s="98">
        <v>26683</v>
      </c>
      <c r="F152" s="98"/>
      <c r="G152" s="98"/>
      <c r="H152" s="98">
        <v>26683</v>
      </c>
      <c r="I152" s="98">
        <v>9679</v>
      </c>
      <c r="J152" s="98">
        <v>36362</v>
      </c>
    </row>
    <row r="153" spans="1:10" x14ac:dyDescent="0.2">
      <c r="A153" s="107">
        <v>440</v>
      </c>
      <c r="B153" s="97">
        <v>111</v>
      </c>
      <c r="C153" s="97" t="s">
        <v>97</v>
      </c>
      <c r="D153" s="98"/>
      <c r="E153" s="98">
        <v>4205837</v>
      </c>
      <c r="F153" s="98"/>
      <c r="G153" s="98"/>
      <c r="H153" s="98">
        <v>4205837</v>
      </c>
      <c r="I153" s="98">
        <v>287721</v>
      </c>
      <c r="J153" s="98">
        <v>4493558</v>
      </c>
    </row>
    <row r="154" spans="1:10" x14ac:dyDescent="0.2">
      <c r="B154" s="97">
        <v>112</v>
      </c>
      <c r="C154" s="97" t="s">
        <v>18</v>
      </c>
      <c r="D154" s="98"/>
      <c r="E154" s="98">
        <v>3274</v>
      </c>
      <c r="F154" s="98"/>
      <c r="G154" s="98"/>
      <c r="H154" s="98">
        <v>3274</v>
      </c>
      <c r="I154" s="98">
        <v>2568</v>
      </c>
      <c r="J154" s="98">
        <v>5842</v>
      </c>
    </row>
    <row r="155" spans="1:10" x14ac:dyDescent="0.2">
      <c r="B155" s="97">
        <v>113</v>
      </c>
      <c r="C155" s="97" t="s">
        <v>201</v>
      </c>
      <c r="D155" s="98"/>
      <c r="E155" s="98">
        <v>0</v>
      </c>
      <c r="F155" s="98"/>
      <c r="G155" s="98"/>
      <c r="H155" s="98">
        <v>0</v>
      </c>
      <c r="I155" s="98">
        <v>0</v>
      </c>
      <c r="J155" s="98">
        <v>0</v>
      </c>
    </row>
    <row r="156" spans="1:10" x14ac:dyDescent="0.2">
      <c r="B156" s="97">
        <v>117</v>
      </c>
      <c r="C156" s="97" t="s">
        <v>203</v>
      </c>
      <c r="D156" s="98"/>
      <c r="E156" s="98">
        <v>0</v>
      </c>
      <c r="F156" s="98"/>
      <c r="G156" s="98"/>
      <c r="H156" s="98">
        <v>0</v>
      </c>
      <c r="I156" s="98">
        <v>0</v>
      </c>
      <c r="J156" s="98">
        <v>0</v>
      </c>
    </row>
    <row r="157" spans="1:10" x14ac:dyDescent="0.2">
      <c r="A157" s="107" t="s">
        <v>323</v>
      </c>
      <c r="B157" s="107"/>
      <c r="C157" s="107"/>
      <c r="D157" s="98"/>
      <c r="E157" s="98">
        <v>4209111</v>
      </c>
      <c r="F157" s="98"/>
      <c r="G157" s="98"/>
      <c r="H157" s="98">
        <v>4209111</v>
      </c>
      <c r="I157" s="98">
        <v>290289</v>
      </c>
      <c r="J157" s="98">
        <v>4499400</v>
      </c>
    </row>
    <row r="158" spans="1:10" x14ac:dyDescent="0.2">
      <c r="A158" s="107">
        <v>500</v>
      </c>
      <c r="B158" s="97">
        <v>157</v>
      </c>
      <c r="C158" s="97" t="s">
        <v>165</v>
      </c>
      <c r="D158" s="98"/>
      <c r="E158" s="98">
        <v>19383</v>
      </c>
      <c r="F158" s="98"/>
      <c r="G158" s="98"/>
      <c r="H158" s="98">
        <v>19383</v>
      </c>
      <c r="I158" s="98">
        <v>530</v>
      </c>
      <c r="J158" s="98">
        <v>19913</v>
      </c>
    </row>
    <row r="159" spans="1:10" x14ac:dyDescent="0.2">
      <c r="A159" s="107" t="s">
        <v>324</v>
      </c>
      <c r="B159" s="107"/>
      <c r="C159" s="107"/>
      <c r="D159" s="98"/>
      <c r="E159" s="98">
        <v>19383</v>
      </c>
      <c r="F159" s="98"/>
      <c r="G159" s="98"/>
      <c r="H159" s="98">
        <v>19383</v>
      </c>
      <c r="I159" s="98">
        <v>530</v>
      </c>
      <c r="J159" s="98">
        <v>19913</v>
      </c>
    </row>
    <row r="160" spans="1:10" x14ac:dyDescent="0.2">
      <c r="A160" s="107">
        <v>550</v>
      </c>
      <c r="B160" s="97">
        <v>165</v>
      </c>
      <c r="C160" s="97" t="s">
        <v>40</v>
      </c>
      <c r="D160" s="98"/>
      <c r="E160" s="98">
        <v>92709</v>
      </c>
      <c r="F160" s="98"/>
      <c r="G160" s="98"/>
      <c r="H160" s="98">
        <v>92709</v>
      </c>
      <c r="I160" s="98">
        <v>29222</v>
      </c>
      <c r="J160" s="98">
        <v>121931</v>
      </c>
    </row>
    <row r="161" spans="1:10" x14ac:dyDescent="0.2">
      <c r="B161" s="97">
        <v>188</v>
      </c>
      <c r="C161" s="97" t="s">
        <v>55</v>
      </c>
      <c r="D161" s="98"/>
      <c r="E161" s="98">
        <v>3898</v>
      </c>
      <c r="F161" s="98"/>
      <c r="G161" s="98"/>
      <c r="H161" s="98">
        <v>3898</v>
      </c>
      <c r="I161" s="98">
        <v>-1536</v>
      </c>
      <c r="J161" s="98">
        <v>2362</v>
      </c>
    </row>
    <row r="162" spans="1:10" x14ac:dyDescent="0.2">
      <c r="A162" s="107" t="s">
        <v>325</v>
      </c>
      <c r="B162" s="107"/>
      <c r="C162" s="107"/>
      <c r="D162" s="98"/>
      <c r="E162" s="98">
        <v>96607</v>
      </c>
      <c r="F162" s="98"/>
      <c r="G162" s="98"/>
      <c r="H162" s="98">
        <v>96607</v>
      </c>
      <c r="I162" s="98">
        <v>27686</v>
      </c>
      <c r="J162" s="98">
        <v>124293</v>
      </c>
    </row>
    <row r="163" spans="1:10" x14ac:dyDescent="0.2">
      <c r="A163" s="107">
        <v>580</v>
      </c>
      <c r="B163" s="97">
        <v>138</v>
      </c>
      <c r="C163" s="97" t="s">
        <v>209</v>
      </c>
      <c r="D163" s="98"/>
      <c r="E163" s="98">
        <v>136</v>
      </c>
      <c r="F163" s="98"/>
      <c r="G163" s="98"/>
      <c r="H163" s="98">
        <v>136</v>
      </c>
      <c r="I163" s="98">
        <v>126</v>
      </c>
      <c r="J163" s="98">
        <v>262</v>
      </c>
    </row>
    <row r="164" spans="1:10" x14ac:dyDescent="0.2">
      <c r="A164" s="107" t="s">
        <v>326</v>
      </c>
      <c r="B164" s="107"/>
      <c r="C164" s="107"/>
      <c r="D164" s="98"/>
      <c r="E164" s="98">
        <v>136</v>
      </c>
      <c r="F164" s="98"/>
      <c r="G164" s="98"/>
      <c r="H164" s="98">
        <v>136</v>
      </c>
      <c r="I164" s="98">
        <v>126</v>
      </c>
      <c r="J164" s="98">
        <v>262</v>
      </c>
    </row>
    <row r="165" spans="1:10" x14ac:dyDescent="0.2">
      <c r="A165" s="107">
        <v>611</v>
      </c>
      <c r="B165" s="97">
        <v>141</v>
      </c>
      <c r="C165" s="97" t="s">
        <v>177</v>
      </c>
      <c r="D165" s="98"/>
      <c r="E165" s="98">
        <v>1080435</v>
      </c>
      <c r="F165" s="98"/>
      <c r="G165" s="98"/>
      <c r="H165" s="98">
        <v>1080435</v>
      </c>
      <c r="I165" s="98">
        <v>-155233</v>
      </c>
      <c r="J165" s="98">
        <v>925202</v>
      </c>
    </row>
    <row r="166" spans="1:10" x14ac:dyDescent="0.2">
      <c r="B166" s="97">
        <v>142</v>
      </c>
      <c r="C166" s="97" t="s">
        <v>178</v>
      </c>
      <c r="D166" s="98"/>
      <c r="E166" s="98">
        <v>0</v>
      </c>
      <c r="F166" s="98"/>
      <c r="G166" s="98"/>
      <c r="H166" s="98">
        <v>0</v>
      </c>
      <c r="I166" s="98">
        <v>0</v>
      </c>
      <c r="J166" s="98">
        <v>0</v>
      </c>
    </row>
    <row r="167" spans="1:10" x14ac:dyDescent="0.2">
      <c r="A167" s="107" t="s">
        <v>327</v>
      </c>
      <c r="B167" s="107"/>
      <c r="C167" s="107"/>
      <c r="D167" s="98"/>
      <c r="E167" s="98">
        <v>1080435</v>
      </c>
      <c r="F167" s="98"/>
      <c r="G167" s="98"/>
      <c r="H167" s="98">
        <v>1080435</v>
      </c>
      <c r="I167" s="98">
        <v>-155233</v>
      </c>
      <c r="J167" s="98">
        <v>925202</v>
      </c>
    </row>
    <row r="168" spans="1:10" x14ac:dyDescent="0.2">
      <c r="A168" s="107">
        <v>650</v>
      </c>
      <c r="B168" s="97">
        <v>108</v>
      </c>
      <c r="C168" s="97" t="s">
        <v>96</v>
      </c>
      <c r="D168" s="98"/>
      <c r="E168" s="98">
        <v>290474</v>
      </c>
      <c r="F168" s="98"/>
      <c r="G168" s="98"/>
      <c r="H168" s="98">
        <v>290474</v>
      </c>
      <c r="I168" s="98">
        <v>-33501</v>
      </c>
      <c r="J168" s="98">
        <v>256973</v>
      </c>
    </row>
    <row r="169" spans="1:10" x14ac:dyDescent="0.2">
      <c r="B169" s="97">
        <v>114</v>
      </c>
      <c r="C169" s="97" t="s">
        <v>98</v>
      </c>
      <c r="D169" s="98"/>
      <c r="E169" s="98">
        <v>223341</v>
      </c>
      <c r="F169" s="98"/>
      <c r="G169" s="98"/>
      <c r="H169" s="98">
        <v>223341</v>
      </c>
      <c r="I169" s="98">
        <v>29970</v>
      </c>
      <c r="J169" s="98">
        <v>253311</v>
      </c>
    </row>
    <row r="170" spans="1:10" x14ac:dyDescent="0.2">
      <c r="B170" s="97">
        <v>115</v>
      </c>
      <c r="C170" s="97" t="s">
        <v>162</v>
      </c>
      <c r="D170" s="98"/>
      <c r="E170" s="98">
        <v>13263</v>
      </c>
      <c r="F170" s="98"/>
      <c r="G170" s="98"/>
      <c r="H170" s="98">
        <v>13263</v>
      </c>
      <c r="I170" s="98">
        <v>-35686</v>
      </c>
      <c r="J170" s="98">
        <v>-22423</v>
      </c>
    </row>
    <row r="171" spans="1:10" x14ac:dyDescent="0.2">
      <c r="B171" s="97">
        <v>116</v>
      </c>
      <c r="C171" s="97" t="s">
        <v>202</v>
      </c>
      <c r="D171" s="98"/>
      <c r="E171" s="98">
        <v>0</v>
      </c>
      <c r="F171" s="98"/>
      <c r="G171" s="98"/>
      <c r="H171" s="98">
        <v>0</v>
      </c>
      <c r="I171" s="98">
        <v>0</v>
      </c>
      <c r="J171" s="98">
        <v>0</v>
      </c>
    </row>
    <row r="172" spans="1:10" x14ac:dyDescent="0.2">
      <c r="B172" s="97">
        <v>118</v>
      </c>
      <c r="C172" s="97" t="s">
        <v>204</v>
      </c>
      <c r="D172" s="98"/>
      <c r="E172" s="98">
        <v>0</v>
      </c>
      <c r="F172" s="98"/>
      <c r="G172" s="98"/>
      <c r="H172" s="98">
        <v>0</v>
      </c>
      <c r="I172" s="98">
        <v>0</v>
      </c>
      <c r="J172" s="98">
        <v>0</v>
      </c>
    </row>
    <row r="173" spans="1:10" x14ac:dyDescent="0.2">
      <c r="B173" s="97">
        <v>120</v>
      </c>
      <c r="C173" s="97" t="s">
        <v>223</v>
      </c>
      <c r="D173" s="98"/>
      <c r="E173" s="98">
        <v>0</v>
      </c>
      <c r="F173" s="98"/>
      <c r="G173" s="98"/>
      <c r="H173" s="98">
        <v>0</v>
      </c>
      <c r="I173" s="98">
        <v>0</v>
      </c>
      <c r="J173" s="98">
        <v>0</v>
      </c>
    </row>
    <row r="174" spans="1:10" x14ac:dyDescent="0.2">
      <c r="B174" s="97">
        <v>121</v>
      </c>
      <c r="C174" s="97" t="s">
        <v>74</v>
      </c>
      <c r="D174" s="98"/>
      <c r="E174" s="98">
        <v>47825</v>
      </c>
      <c r="F174" s="98"/>
      <c r="G174" s="98"/>
      <c r="H174" s="98">
        <v>47825</v>
      </c>
      <c r="I174" s="98">
        <v>-64841</v>
      </c>
      <c r="J174" s="98">
        <v>-17016</v>
      </c>
    </row>
    <row r="175" spans="1:10" x14ac:dyDescent="0.2">
      <c r="B175" s="97">
        <v>126</v>
      </c>
      <c r="C175" s="97" t="s">
        <v>99</v>
      </c>
      <c r="D175" s="98"/>
      <c r="E175" s="98">
        <v>21610</v>
      </c>
      <c r="F175" s="98"/>
      <c r="G175" s="98"/>
      <c r="H175" s="98">
        <v>21610</v>
      </c>
      <c r="I175" s="98">
        <v>-15360</v>
      </c>
      <c r="J175" s="98">
        <v>6250</v>
      </c>
    </row>
    <row r="176" spans="1:10" x14ac:dyDescent="0.2">
      <c r="B176" s="97">
        <v>170</v>
      </c>
      <c r="C176" s="97" t="s">
        <v>168</v>
      </c>
      <c r="D176" s="98"/>
      <c r="E176" s="98">
        <v>1127</v>
      </c>
      <c r="F176" s="98"/>
      <c r="G176" s="98"/>
      <c r="H176" s="98">
        <v>1127</v>
      </c>
      <c r="I176" s="98">
        <v>73</v>
      </c>
      <c r="J176" s="98">
        <v>1200</v>
      </c>
    </row>
    <row r="177" spans="1:10" x14ac:dyDescent="0.2">
      <c r="B177" s="97">
        <v>171</v>
      </c>
      <c r="C177" s="97" t="s">
        <v>216</v>
      </c>
      <c r="D177" s="98"/>
      <c r="E177" s="98">
        <v>0</v>
      </c>
      <c r="F177" s="98"/>
      <c r="G177" s="98"/>
      <c r="H177" s="98">
        <v>0</v>
      </c>
      <c r="I177" s="98">
        <v>0</v>
      </c>
      <c r="J177" s="98">
        <v>0</v>
      </c>
    </row>
    <row r="178" spans="1:10" x14ac:dyDescent="0.2">
      <c r="B178" s="97">
        <v>172</v>
      </c>
      <c r="C178" s="97" t="s">
        <v>217</v>
      </c>
      <c r="D178" s="98"/>
      <c r="E178" s="98">
        <v>0</v>
      </c>
      <c r="F178" s="98"/>
      <c r="G178" s="98"/>
      <c r="H178" s="98">
        <v>0</v>
      </c>
      <c r="I178" s="98">
        <v>0</v>
      </c>
      <c r="J178" s="98">
        <v>0</v>
      </c>
    </row>
    <row r="179" spans="1:10" x14ac:dyDescent="0.2">
      <c r="B179" s="97">
        <v>173</v>
      </c>
      <c r="C179" s="97" t="s">
        <v>218</v>
      </c>
      <c r="D179" s="98"/>
      <c r="E179" s="98">
        <v>0</v>
      </c>
      <c r="F179" s="98"/>
      <c r="G179" s="98"/>
      <c r="H179" s="98">
        <v>0</v>
      </c>
      <c r="I179" s="98">
        <v>0</v>
      </c>
      <c r="J179" s="98">
        <v>0</v>
      </c>
    </row>
    <row r="180" spans="1:10" x14ac:dyDescent="0.2">
      <c r="B180" s="97">
        <v>174</v>
      </c>
      <c r="C180" s="97" t="s">
        <v>115</v>
      </c>
      <c r="D180" s="98"/>
      <c r="E180" s="98">
        <v>406492</v>
      </c>
      <c r="F180" s="98"/>
      <c r="G180" s="98"/>
      <c r="H180" s="98">
        <v>406492</v>
      </c>
      <c r="I180" s="98">
        <v>-91564</v>
      </c>
      <c r="J180" s="98">
        <v>314928</v>
      </c>
    </row>
    <row r="181" spans="1:10" x14ac:dyDescent="0.2">
      <c r="B181" s="97">
        <v>175</v>
      </c>
      <c r="C181" s="97" t="s">
        <v>219</v>
      </c>
      <c r="D181" s="98"/>
      <c r="E181" s="98">
        <v>0</v>
      </c>
      <c r="F181" s="98"/>
      <c r="G181" s="98"/>
      <c r="H181" s="98">
        <v>0</v>
      </c>
      <c r="I181" s="98">
        <v>0</v>
      </c>
      <c r="J181" s="98">
        <v>0</v>
      </c>
    </row>
    <row r="182" spans="1:10" x14ac:dyDescent="0.2">
      <c r="B182" s="97">
        <v>176</v>
      </c>
      <c r="C182" s="97" t="s">
        <v>116</v>
      </c>
      <c r="D182" s="98"/>
      <c r="E182" s="98">
        <v>387666</v>
      </c>
      <c r="F182" s="98"/>
      <c r="G182" s="98"/>
      <c r="H182" s="98">
        <v>387666</v>
      </c>
      <c r="I182" s="98">
        <v>131206</v>
      </c>
      <c r="J182" s="98">
        <v>518872</v>
      </c>
    </row>
    <row r="183" spans="1:10" x14ac:dyDescent="0.2">
      <c r="B183" s="97">
        <v>177</v>
      </c>
      <c r="C183" s="97" t="s">
        <v>220</v>
      </c>
      <c r="D183" s="98"/>
      <c r="E183" s="98">
        <v>0</v>
      </c>
      <c r="F183" s="98"/>
      <c r="G183" s="98"/>
      <c r="H183" s="98">
        <v>0</v>
      </c>
      <c r="I183" s="98">
        <v>0</v>
      </c>
      <c r="J183" s="98">
        <v>0</v>
      </c>
    </row>
    <row r="184" spans="1:10" x14ac:dyDescent="0.2">
      <c r="B184" s="97">
        <v>178</v>
      </c>
      <c r="C184" s="97" t="s">
        <v>117</v>
      </c>
      <c r="D184" s="98"/>
      <c r="E184" s="98">
        <v>0</v>
      </c>
      <c r="F184" s="98"/>
      <c r="G184" s="98"/>
      <c r="H184" s="98">
        <v>0</v>
      </c>
      <c r="I184" s="98">
        <v>0</v>
      </c>
      <c r="J184" s="98">
        <v>0</v>
      </c>
    </row>
    <row r="185" spans="1:10" x14ac:dyDescent="0.2">
      <c r="B185" s="97">
        <v>179</v>
      </c>
      <c r="C185" s="97" t="s">
        <v>146</v>
      </c>
      <c r="D185" s="98"/>
      <c r="E185" s="98">
        <v>10778</v>
      </c>
      <c r="F185" s="98"/>
      <c r="G185" s="98"/>
      <c r="H185" s="98">
        <v>10778</v>
      </c>
      <c r="I185" s="98">
        <v>-3403</v>
      </c>
      <c r="J185" s="98">
        <v>7375</v>
      </c>
    </row>
    <row r="186" spans="1:10" x14ac:dyDescent="0.2">
      <c r="B186" s="97">
        <v>180</v>
      </c>
      <c r="C186" s="97" t="s">
        <v>221</v>
      </c>
      <c r="D186" s="98"/>
      <c r="E186" s="98">
        <v>0</v>
      </c>
      <c r="F186" s="98"/>
      <c r="G186" s="98"/>
      <c r="H186" s="98">
        <v>0</v>
      </c>
      <c r="I186" s="98">
        <v>0</v>
      </c>
      <c r="J186" s="98">
        <v>0</v>
      </c>
    </row>
    <row r="187" spans="1:10" x14ac:dyDescent="0.2">
      <c r="A187" s="107" t="s">
        <v>328</v>
      </c>
      <c r="B187" s="107"/>
      <c r="C187" s="107"/>
      <c r="D187" s="98"/>
      <c r="E187" s="98">
        <v>1402576</v>
      </c>
      <c r="F187" s="98"/>
      <c r="G187" s="98"/>
      <c r="H187" s="98">
        <v>1402576</v>
      </c>
      <c r="I187" s="98">
        <v>-83106</v>
      </c>
      <c r="J187" s="98">
        <v>1319470</v>
      </c>
    </row>
    <row r="188" spans="1:10" x14ac:dyDescent="0.2">
      <c r="A188" s="107">
        <v>690</v>
      </c>
      <c r="B188" s="97">
        <v>163</v>
      </c>
      <c r="C188" s="97" t="s">
        <v>113</v>
      </c>
      <c r="D188" s="98"/>
      <c r="E188" s="98">
        <v>450785</v>
      </c>
      <c r="F188" s="98"/>
      <c r="G188" s="98"/>
      <c r="H188" s="98">
        <v>450785</v>
      </c>
      <c r="I188" s="98">
        <v>-90817</v>
      </c>
      <c r="J188" s="98">
        <v>359968</v>
      </c>
    </row>
    <row r="189" spans="1:10" x14ac:dyDescent="0.2">
      <c r="B189" s="97">
        <v>164</v>
      </c>
      <c r="C189" s="97" t="s">
        <v>114</v>
      </c>
      <c r="D189" s="98"/>
      <c r="E189" s="98">
        <v>0</v>
      </c>
      <c r="F189" s="98"/>
      <c r="G189" s="98"/>
      <c r="H189" s="98">
        <v>0</v>
      </c>
      <c r="I189" s="98">
        <v>0</v>
      </c>
      <c r="J189" s="98">
        <v>0</v>
      </c>
    </row>
    <row r="190" spans="1:10" x14ac:dyDescent="0.2">
      <c r="A190" s="107" t="s">
        <v>329</v>
      </c>
      <c r="B190" s="107"/>
      <c r="C190" s="107"/>
      <c r="D190" s="98"/>
      <c r="E190" s="98">
        <v>450785</v>
      </c>
      <c r="F190" s="98"/>
      <c r="G190" s="98"/>
      <c r="H190" s="98">
        <v>450785</v>
      </c>
      <c r="I190" s="98">
        <v>-90817</v>
      </c>
      <c r="J190" s="98">
        <v>359968</v>
      </c>
    </row>
    <row r="191" spans="1:10" x14ac:dyDescent="0.2">
      <c r="A191" s="107">
        <v>700</v>
      </c>
      <c r="B191" s="97">
        <v>145</v>
      </c>
      <c r="C191" s="97" t="s">
        <v>20</v>
      </c>
      <c r="D191" s="98"/>
      <c r="E191" s="98">
        <v>55513</v>
      </c>
      <c r="F191" s="98"/>
      <c r="G191" s="98"/>
      <c r="H191" s="98">
        <v>55513</v>
      </c>
      <c r="I191" s="98">
        <v>8667</v>
      </c>
      <c r="J191" s="98">
        <v>64180</v>
      </c>
    </row>
    <row r="192" spans="1:10" x14ac:dyDescent="0.2">
      <c r="B192" s="97">
        <v>146</v>
      </c>
      <c r="C192" s="97" t="s">
        <v>107</v>
      </c>
      <c r="D192" s="98"/>
      <c r="E192" s="98">
        <v>9148</v>
      </c>
      <c r="F192" s="98"/>
      <c r="G192" s="98"/>
      <c r="H192" s="98">
        <v>9148</v>
      </c>
      <c r="I192" s="98">
        <v>-31286</v>
      </c>
      <c r="J192" s="98">
        <v>-22138</v>
      </c>
    </row>
    <row r="193" spans="1:10" x14ac:dyDescent="0.2">
      <c r="B193" s="97">
        <v>148</v>
      </c>
      <c r="C193" s="97" t="s">
        <v>270</v>
      </c>
      <c r="D193" s="98"/>
      <c r="E193" s="98">
        <v>0</v>
      </c>
      <c r="F193" s="98"/>
      <c r="G193" s="98"/>
      <c r="H193" s="98">
        <v>0</v>
      </c>
      <c r="I193" s="98">
        <v>-4870</v>
      </c>
      <c r="J193" s="98">
        <v>-4870</v>
      </c>
    </row>
    <row r="194" spans="1:10" x14ac:dyDescent="0.2">
      <c r="B194" s="97">
        <v>155</v>
      </c>
      <c r="C194" s="97" t="s">
        <v>187</v>
      </c>
      <c r="D194" s="98"/>
      <c r="E194" s="98">
        <v>4075</v>
      </c>
      <c r="F194" s="98"/>
      <c r="G194" s="98"/>
      <c r="H194" s="98">
        <v>4075</v>
      </c>
      <c r="I194" s="98">
        <v>246</v>
      </c>
      <c r="J194" s="98">
        <v>4321</v>
      </c>
    </row>
    <row r="195" spans="1:10" x14ac:dyDescent="0.2">
      <c r="A195" s="107" t="s">
        <v>330</v>
      </c>
      <c r="B195" s="107"/>
      <c r="C195" s="107"/>
      <c r="D195" s="98"/>
      <c r="E195" s="98">
        <v>68736</v>
      </c>
      <c r="F195" s="98"/>
      <c r="G195" s="98"/>
      <c r="H195" s="98">
        <v>68736</v>
      </c>
      <c r="I195" s="98">
        <v>-27243</v>
      </c>
      <c r="J195" s="98">
        <v>41493</v>
      </c>
    </row>
    <row r="196" spans="1:10" x14ac:dyDescent="0.2">
      <c r="A196" s="107">
        <v>701</v>
      </c>
      <c r="B196" s="97">
        <v>147</v>
      </c>
      <c r="C196" s="97" t="s">
        <v>211</v>
      </c>
      <c r="D196" s="98"/>
      <c r="E196" s="98">
        <v>0</v>
      </c>
      <c r="F196" s="98"/>
      <c r="G196" s="98"/>
      <c r="H196" s="98">
        <v>0</v>
      </c>
      <c r="I196" s="98">
        <v>0</v>
      </c>
      <c r="J196" s="98">
        <v>0</v>
      </c>
    </row>
    <row r="197" spans="1:10" x14ac:dyDescent="0.2">
      <c r="A197" s="107" t="s">
        <v>331</v>
      </c>
      <c r="B197" s="107"/>
      <c r="C197" s="107"/>
      <c r="D197" s="98"/>
      <c r="E197" s="98">
        <v>0</v>
      </c>
      <c r="F197" s="98"/>
      <c r="G197" s="98"/>
      <c r="H197" s="98">
        <v>0</v>
      </c>
      <c r="I197" s="98">
        <v>0</v>
      </c>
      <c r="J197" s="98">
        <v>0</v>
      </c>
    </row>
    <row r="198" spans="1:10" x14ac:dyDescent="0.2">
      <c r="A198" s="107">
        <v>702</v>
      </c>
      <c r="B198" s="97">
        <v>160</v>
      </c>
      <c r="C198" s="97" t="s">
        <v>383</v>
      </c>
      <c r="D198" s="98"/>
      <c r="E198" s="98">
        <v>0</v>
      </c>
      <c r="F198" s="98"/>
      <c r="G198" s="98"/>
      <c r="H198" s="98">
        <v>0</v>
      </c>
      <c r="I198" s="98">
        <v>0</v>
      </c>
      <c r="J198" s="98">
        <v>0</v>
      </c>
    </row>
    <row r="199" spans="1:10" x14ac:dyDescent="0.2">
      <c r="B199" s="97">
        <v>161</v>
      </c>
      <c r="C199" s="97" t="s">
        <v>250</v>
      </c>
      <c r="D199" s="98"/>
      <c r="E199" s="98">
        <v>298373</v>
      </c>
      <c r="F199" s="98"/>
      <c r="G199" s="98"/>
      <c r="H199" s="98">
        <v>298373</v>
      </c>
      <c r="I199" s="98">
        <v>154457</v>
      </c>
      <c r="J199" s="98">
        <v>452830</v>
      </c>
    </row>
    <row r="200" spans="1:10" x14ac:dyDescent="0.2">
      <c r="A200" s="107" t="s">
        <v>332</v>
      </c>
      <c r="B200" s="107"/>
      <c r="C200" s="107"/>
      <c r="D200" s="98"/>
      <c r="E200" s="98">
        <v>298373</v>
      </c>
      <c r="F200" s="98"/>
      <c r="G200" s="98"/>
      <c r="H200" s="98">
        <v>298373</v>
      </c>
      <c r="I200" s="98">
        <v>154457</v>
      </c>
      <c r="J200" s="98">
        <v>452830</v>
      </c>
    </row>
    <row r="201" spans="1:10" x14ac:dyDescent="0.2">
      <c r="A201" s="107">
        <v>704</v>
      </c>
      <c r="B201" s="97">
        <v>149</v>
      </c>
      <c r="C201" s="97" t="s">
        <v>108</v>
      </c>
      <c r="D201" s="98"/>
      <c r="E201" s="98">
        <v>36076</v>
      </c>
      <c r="F201" s="98"/>
      <c r="G201" s="98"/>
      <c r="H201" s="98">
        <v>36076</v>
      </c>
      <c r="I201" s="98">
        <v>-3799</v>
      </c>
      <c r="J201" s="98">
        <v>32277</v>
      </c>
    </row>
    <row r="202" spans="1:10" x14ac:dyDescent="0.2">
      <c r="A202" s="107" t="s">
        <v>333</v>
      </c>
      <c r="B202" s="107"/>
      <c r="C202" s="107"/>
      <c r="D202" s="98"/>
      <c r="E202" s="98">
        <v>36076</v>
      </c>
      <c r="F202" s="98"/>
      <c r="G202" s="98"/>
      <c r="H202" s="98">
        <v>36076</v>
      </c>
      <c r="I202" s="98">
        <v>-3799</v>
      </c>
      <c r="J202" s="98">
        <v>32277</v>
      </c>
    </row>
    <row r="203" spans="1:10" x14ac:dyDescent="0.2">
      <c r="A203" s="107">
        <v>705</v>
      </c>
      <c r="B203" s="97">
        <v>151</v>
      </c>
      <c r="C203" s="97" t="s">
        <v>109</v>
      </c>
      <c r="D203" s="98"/>
      <c r="E203" s="98">
        <v>286325</v>
      </c>
      <c r="F203" s="98"/>
      <c r="G203" s="98"/>
      <c r="H203" s="98">
        <v>286325</v>
      </c>
      <c r="I203" s="98">
        <v>-142509</v>
      </c>
      <c r="J203" s="98">
        <v>143816</v>
      </c>
    </row>
    <row r="204" spans="1:10" x14ac:dyDescent="0.2">
      <c r="A204" s="107" t="s">
        <v>334</v>
      </c>
      <c r="B204" s="107"/>
      <c r="C204" s="107"/>
      <c r="D204" s="98"/>
      <c r="E204" s="98">
        <v>286325</v>
      </c>
      <c r="F204" s="98"/>
      <c r="G204" s="98"/>
      <c r="H204" s="98">
        <v>286325</v>
      </c>
      <c r="I204" s="98">
        <v>-142509</v>
      </c>
      <c r="J204" s="98">
        <v>143816</v>
      </c>
    </row>
    <row r="205" spans="1:10" x14ac:dyDescent="0.2">
      <c r="A205" s="107">
        <v>706</v>
      </c>
      <c r="B205" s="97">
        <v>153</v>
      </c>
      <c r="C205" s="97" t="s">
        <v>111</v>
      </c>
      <c r="D205" s="98"/>
      <c r="E205" s="98">
        <v>147577</v>
      </c>
      <c r="F205" s="98"/>
      <c r="G205" s="98"/>
      <c r="H205" s="98">
        <v>147577</v>
      </c>
      <c r="I205" s="98">
        <v>28150</v>
      </c>
      <c r="J205" s="98">
        <v>175727</v>
      </c>
    </row>
    <row r="206" spans="1:10" x14ac:dyDescent="0.2">
      <c r="B206" s="97">
        <v>154</v>
      </c>
      <c r="C206" s="97" t="s">
        <v>212</v>
      </c>
      <c r="D206" s="98"/>
      <c r="E206" s="98">
        <v>0</v>
      </c>
      <c r="F206" s="98"/>
      <c r="G206" s="98"/>
      <c r="H206" s="98">
        <v>0</v>
      </c>
      <c r="I206" s="98">
        <v>0</v>
      </c>
      <c r="J206" s="98">
        <v>0</v>
      </c>
    </row>
    <row r="207" spans="1:10" x14ac:dyDescent="0.2">
      <c r="B207" s="97">
        <v>158</v>
      </c>
      <c r="C207" s="97" t="s">
        <v>213</v>
      </c>
      <c r="D207" s="98"/>
      <c r="E207" s="98">
        <v>0</v>
      </c>
      <c r="F207" s="98"/>
      <c r="G207" s="98"/>
      <c r="H207" s="98">
        <v>0</v>
      </c>
      <c r="I207" s="98">
        <v>0</v>
      </c>
      <c r="J207" s="98">
        <v>0</v>
      </c>
    </row>
    <row r="208" spans="1:10" x14ac:dyDescent="0.2">
      <c r="B208" s="97">
        <v>159</v>
      </c>
      <c r="C208" s="97" t="s">
        <v>214</v>
      </c>
      <c r="D208" s="98"/>
      <c r="E208" s="98">
        <v>0</v>
      </c>
      <c r="F208" s="98"/>
      <c r="G208" s="98"/>
      <c r="H208" s="98">
        <v>0</v>
      </c>
      <c r="I208" s="98">
        <v>0</v>
      </c>
      <c r="J208" s="98">
        <v>0</v>
      </c>
    </row>
    <row r="209" spans="1:10" x14ac:dyDescent="0.2">
      <c r="A209" s="107" t="s">
        <v>335</v>
      </c>
      <c r="B209" s="107"/>
      <c r="C209" s="107"/>
      <c r="D209" s="98"/>
      <c r="E209" s="98">
        <v>147577</v>
      </c>
      <c r="F209" s="98"/>
      <c r="G209" s="98"/>
      <c r="H209" s="98">
        <v>147577</v>
      </c>
      <c r="I209" s="98">
        <v>28150</v>
      </c>
      <c r="J209" s="98">
        <v>175727</v>
      </c>
    </row>
    <row r="210" spans="1:10" x14ac:dyDescent="0.2">
      <c r="A210" s="107">
        <v>707</v>
      </c>
      <c r="B210" s="97">
        <v>150</v>
      </c>
      <c r="C210" s="97" t="s">
        <v>251</v>
      </c>
      <c r="D210" s="98"/>
      <c r="E210" s="98">
        <v>326</v>
      </c>
      <c r="F210" s="98"/>
      <c r="G210" s="98"/>
      <c r="H210" s="98">
        <v>326</v>
      </c>
      <c r="I210" s="98">
        <v>302</v>
      </c>
      <c r="J210" s="98">
        <v>628</v>
      </c>
    </row>
    <row r="211" spans="1:10" x14ac:dyDescent="0.2">
      <c r="B211" s="97">
        <v>152</v>
      </c>
      <c r="C211" s="97" t="s">
        <v>110</v>
      </c>
      <c r="D211" s="98"/>
      <c r="E211" s="98">
        <v>19858</v>
      </c>
      <c r="F211" s="98"/>
      <c r="G211" s="98"/>
      <c r="H211" s="98">
        <v>19858</v>
      </c>
      <c r="I211" s="98">
        <v>-28187</v>
      </c>
      <c r="J211" s="98">
        <v>-8329</v>
      </c>
    </row>
    <row r="212" spans="1:10" x14ac:dyDescent="0.2">
      <c r="A212" s="107" t="s">
        <v>336</v>
      </c>
      <c r="B212" s="107"/>
      <c r="C212" s="107"/>
      <c r="D212" s="98"/>
      <c r="E212" s="98">
        <v>20184</v>
      </c>
      <c r="F212" s="98"/>
      <c r="G212" s="98"/>
      <c r="H212" s="98">
        <v>20184</v>
      </c>
      <c r="I212" s="98">
        <v>-27885</v>
      </c>
      <c r="J212" s="98">
        <v>-7701</v>
      </c>
    </row>
    <row r="213" spans="1:10" x14ac:dyDescent="0.2">
      <c r="A213" s="107">
        <v>708</v>
      </c>
      <c r="B213" s="97">
        <v>143</v>
      </c>
      <c r="C213" s="97" t="s">
        <v>210</v>
      </c>
      <c r="D213" s="98"/>
      <c r="E213" s="98">
        <v>0</v>
      </c>
      <c r="F213" s="98"/>
      <c r="G213" s="98"/>
      <c r="H213" s="98">
        <v>0</v>
      </c>
      <c r="I213" s="98">
        <v>0</v>
      </c>
      <c r="J213" s="98">
        <v>0</v>
      </c>
    </row>
    <row r="214" spans="1:10" x14ac:dyDescent="0.2">
      <c r="A214" s="107" t="s">
        <v>337</v>
      </c>
      <c r="B214" s="107"/>
      <c r="C214" s="107"/>
      <c r="D214" s="98"/>
      <c r="E214" s="98">
        <v>0</v>
      </c>
      <c r="F214" s="98"/>
      <c r="G214" s="98"/>
      <c r="H214" s="98">
        <v>0</v>
      </c>
      <c r="I214" s="98">
        <v>0</v>
      </c>
      <c r="J214" s="98">
        <v>0</v>
      </c>
    </row>
    <row r="215" spans="1:10" x14ac:dyDescent="0.2">
      <c r="A215" s="107">
        <v>709</v>
      </c>
      <c r="B215" s="97">
        <v>76</v>
      </c>
      <c r="C215" s="97" t="s">
        <v>93</v>
      </c>
      <c r="D215" s="98"/>
      <c r="E215" s="98">
        <v>101260</v>
      </c>
      <c r="F215" s="98"/>
      <c r="G215" s="98"/>
      <c r="H215" s="98">
        <v>101260</v>
      </c>
      <c r="I215" s="98">
        <v>-371247</v>
      </c>
      <c r="J215" s="98">
        <v>-269987</v>
      </c>
    </row>
    <row r="216" spans="1:10" x14ac:dyDescent="0.2">
      <c r="B216" s="97">
        <v>77</v>
      </c>
      <c r="C216" s="97" t="s">
        <v>230</v>
      </c>
      <c r="D216" s="98"/>
      <c r="E216" s="98">
        <v>156854</v>
      </c>
      <c r="F216" s="98"/>
      <c r="G216" s="98"/>
      <c r="H216" s="98">
        <v>156854</v>
      </c>
      <c r="I216" s="98">
        <v>140021</v>
      </c>
      <c r="J216" s="98">
        <v>296875</v>
      </c>
    </row>
    <row r="217" spans="1:10" x14ac:dyDescent="0.2">
      <c r="B217" s="97">
        <v>78</v>
      </c>
      <c r="C217" s="97" t="s">
        <v>247</v>
      </c>
      <c r="D217" s="98"/>
      <c r="E217" s="98">
        <v>43261</v>
      </c>
      <c r="F217" s="98"/>
      <c r="G217" s="98"/>
      <c r="H217" s="98">
        <v>43261</v>
      </c>
      <c r="I217" s="98">
        <v>27850</v>
      </c>
      <c r="J217" s="98">
        <v>71111</v>
      </c>
    </row>
    <row r="218" spans="1:10" x14ac:dyDescent="0.2">
      <c r="B218" s="97">
        <v>79</v>
      </c>
      <c r="C218" s="97" t="s">
        <v>267</v>
      </c>
      <c r="D218" s="98"/>
      <c r="E218" s="98">
        <v>344439</v>
      </c>
      <c r="F218" s="98"/>
      <c r="G218" s="98"/>
      <c r="H218" s="98">
        <v>344439</v>
      </c>
      <c r="I218" s="98">
        <v>287882</v>
      </c>
      <c r="J218" s="98">
        <v>632321</v>
      </c>
    </row>
    <row r="219" spans="1:10" x14ac:dyDescent="0.2">
      <c r="B219" s="97">
        <v>80</v>
      </c>
      <c r="C219" s="97" t="s">
        <v>248</v>
      </c>
      <c r="D219" s="98"/>
      <c r="E219" s="98">
        <v>47580</v>
      </c>
      <c r="F219" s="98"/>
      <c r="G219" s="98"/>
      <c r="H219" s="98">
        <v>47580</v>
      </c>
      <c r="I219" s="98">
        <v>44115</v>
      </c>
      <c r="J219" s="98">
        <v>91695</v>
      </c>
    </row>
    <row r="220" spans="1:10" x14ac:dyDescent="0.2">
      <c r="A220" s="107" t="s">
        <v>338</v>
      </c>
      <c r="B220" s="107"/>
      <c r="C220" s="107"/>
      <c r="D220" s="98"/>
      <c r="E220" s="98">
        <v>693394</v>
      </c>
      <c r="F220" s="98"/>
      <c r="G220" s="98"/>
      <c r="H220" s="98">
        <v>693394</v>
      </c>
      <c r="I220" s="98">
        <v>128621</v>
      </c>
      <c r="J220" s="98">
        <v>822015</v>
      </c>
    </row>
    <row r="221" spans="1:10" x14ac:dyDescent="0.2">
      <c r="A221" s="107">
        <v>740</v>
      </c>
      <c r="B221" s="97">
        <v>168</v>
      </c>
      <c r="C221" s="97" t="s">
        <v>166</v>
      </c>
      <c r="D221" s="98"/>
      <c r="E221" s="98">
        <v>56531</v>
      </c>
      <c r="F221" s="98"/>
      <c r="G221" s="98"/>
      <c r="H221" s="98">
        <v>56531</v>
      </c>
      <c r="I221" s="98">
        <v>9650</v>
      </c>
      <c r="J221" s="98">
        <v>66181</v>
      </c>
    </row>
    <row r="222" spans="1:10" x14ac:dyDescent="0.2">
      <c r="A222" s="107" t="s">
        <v>339</v>
      </c>
      <c r="B222" s="107"/>
      <c r="C222" s="107"/>
      <c r="D222" s="98"/>
      <c r="E222" s="98">
        <v>56531</v>
      </c>
      <c r="F222" s="98"/>
      <c r="G222" s="98"/>
      <c r="H222" s="98">
        <v>56531</v>
      </c>
      <c r="I222" s="98">
        <v>9650</v>
      </c>
      <c r="J222" s="98">
        <v>66181</v>
      </c>
    </row>
    <row r="223" spans="1:10" x14ac:dyDescent="0.2">
      <c r="A223" s="107">
        <v>741</v>
      </c>
      <c r="B223" s="97">
        <v>123</v>
      </c>
      <c r="C223" s="97" t="s">
        <v>163</v>
      </c>
      <c r="D223" s="98"/>
      <c r="E223" s="98">
        <v>476253</v>
      </c>
      <c r="F223" s="98"/>
      <c r="G223" s="98"/>
      <c r="H223" s="98">
        <v>476253</v>
      </c>
      <c r="I223" s="98">
        <v>21192</v>
      </c>
      <c r="J223" s="98">
        <v>497445</v>
      </c>
    </row>
    <row r="224" spans="1:10" x14ac:dyDescent="0.2">
      <c r="B224" s="97">
        <v>127</v>
      </c>
      <c r="C224" s="97" t="s">
        <v>205</v>
      </c>
      <c r="D224" s="98"/>
      <c r="E224" s="98">
        <v>0</v>
      </c>
      <c r="F224" s="98"/>
      <c r="G224" s="98"/>
      <c r="H224" s="98">
        <v>0</v>
      </c>
      <c r="I224" s="98">
        <v>0</v>
      </c>
      <c r="J224" s="98">
        <v>0</v>
      </c>
    </row>
    <row r="225" spans="1:10" x14ac:dyDescent="0.2">
      <c r="B225" s="97">
        <v>128</v>
      </c>
      <c r="C225" s="97" t="s">
        <v>206</v>
      </c>
      <c r="D225" s="98"/>
      <c r="E225" s="98">
        <v>0</v>
      </c>
      <c r="F225" s="98"/>
      <c r="G225" s="98"/>
      <c r="H225" s="98">
        <v>0</v>
      </c>
      <c r="I225" s="98">
        <v>0</v>
      </c>
      <c r="J225" s="98">
        <v>0</v>
      </c>
    </row>
    <row r="226" spans="1:10" x14ac:dyDescent="0.2">
      <c r="B226" s="97">
        <v>131</v>
      </c>
      <c r="C226" s="97" t="s">
        <v>207</v>
      </c>
      <c r="D226" s="98"/>
      <c r="E226" s="98">
        <v>0</v>
      </c>
      <c r="F226" s="98"/>
      <c r="G226" s="98"/>
      <c r="H226" s="98">
        <v>0</v>
      </c>
      <c r="I226" s="98">
        <v>0</v>
      </c>
      <c r="J226" s="98">
        <v>0</v>
      </c>
    </row>
    <row r="227" spans="1:10" x14ac:dyDescent="0.2">
      <c r="B227" s="97">
        <v>132</v>
      </c>
      <c r="C227" s="97" t="s">
        <v>222</v>
      </c>
      <c r="D227" s="98"/>
      <c r="E227" s="98">
        <v>0</v>
      </c>
      <c r="F227" s="98"/>
      <c r="G227" s="98"/>
      <c r="H227" s="98">
        <v>0</v>
      </c>
      <c r="I227" s="98">
        <v>0</v>
      </c>
      <c r="J227" s="98">
        <v>0</v>
      </c>
    </row>
    <row r="228" spans="1:10" x14ac:dyDescent="0.2">
      <c r="B228" s="97">
        <v>133</v>
      </c>
      <c r="C228" s="97" t="s">
        <v>208</v>
      </c>
      <c r="D228" s="98"/>
      <c r="E228" s="98">
        <v>0</v>
      </c>
      <c r="F228" s="98"/>
      <c r="G228" s="98"/>
      <c r="H228" s="98">
        <v>0</v>
      </c>
      <c r="I228" s="98">
        <v>0</v>
      </c>
      <c r="J228" s="98">
        <v>0</v>
      </c>
    </row>
    <row r="229" spans="1:10" x14ac:dyDescent="0.2">
      <c r="B229" s="97">
        <v>169</v>
      </c>
      <c r="C229" s="97" t="s">
        <v>215</v>
      </c>
      <c r="D229" s="98"/>
      <c r="E229" s="98">
        <v>0</v>
      </c>
      <c r="F229" s="98"/>
      <c r="G229" s="98"/>
      <c r="H229" s="98">
        <v>0</v>
      </c>
      <c r="I229" s="98">
        <v>0</v>
      </c>
      <c r="J229" s="98">
        <v>0</v>
      </c>
    </row>
    <row r="230" spans="1:10" x14ac:dyDescent="0.2">
      <c r="A230" s="107" t="s">
        <v>340</v>
      </c>
      <c r="B230" s="107"/>
      <c r="C230" s="107"/>
      <c r="D230" s="98"/>
      <c r="E230" s="98">
        <v>476253</v>
      </c>
      <c r="F230" s="98"/>
      <c r="G230" s="98"/>
      <c r="H230" s="98">
        <v>476253</v>
      </c>
      <c r="I230" s="98">
        <v>21192</v>
      </c>
      <c r="J230" s="98">
        <v>497445</v>
      </c>
    </row>
    <row r="231" spans="1:10" x14ac:dyDescent="0.2">
      <c r="A231" s="107">
        <v>742</v>
      </c>
      <c r="B231" s="97">
        <v>167</v>
      </c>
      <c r="C231" s="97" t="s">
        <v>73</v>
      </c>
      <c r="D231" s="98"/>
      <c r="E231" s="98">
        <v>33563</v>
      </c>
      <c r="F231" s="98"/>
      <c r="G231" s="98"/>
      <c r="H231" s="98">
        <v>33563</v>
      </c>
      <c r="I231" s="98">
        <v>-41237</v>
      </c>
      <c r="J231" s="98">
        <v>-7674</v>
      </c>
    </row>
    <row r="232" spans="1:10" x14ac:dyDescent="0.2">
      <c r="A232" s="107" t="s">
        <v>341</v>
      </c>
      <c r="B232" s="107"/>
      <c r="C232" s="107"/>
      <c r="D232" s="98"/>
      <c r="E232" s="98">
        <v>33563</v>
      </c>
      <c r="F232" s="98"/>
      <c r="G232" s="98"/>
      <c r="H232" s="98">
        <v>33563</v>
      </c>
      <c r="I232" s="98">
        <v>-41237</v>
      </c>
      <c r="J232" s="98">
        <v>-7674</v>
      </c>
    </row>
    <row r="233" spans="1:10" x14ac:dyDescent="0.2">
      <c r="A233" s="107">
        <v>743</v>
      </c>
      <c r="B233" s="97">
        <v>122</v>
      </c>
      <c r="C233" s="97" t="s">
        <v>19</v>
      </c>
      <c r="D233" s="98"/>
      <c r="E233" s="98">
        <v>0</v>
      </c>
      <c r="F233" s="98"/>
      <c r="G233" s="98"/>
      <c r="H233" s="98">
        <v>0</v>
      </c>
      <c r="I233" s="98">
        <v>0</v>
      </c>
      <c r="J233" s="98">
        <v>0</v>
      </c>
    </row>
    <row r="234" spans="1:10" x14ac:dyDescent="0.2">
      <c r="A234" s="107" t="s">
        <v>342</v>
      </c>
      <c r="B234" s="107"/>
      <c r="C234" s="107"/>
      <c r="D234" s="98"/>
      <c r="E234" s="98">
        <v>0</v>
      </c>
      <c r="F234" s="98"/>
      <c r="G234" s="98"/>
      <c r="H234" s="98">
        <v>0</v>
      </c>
      <c r="I234" s="98">
        <v>0</v>
      </c>
      <c r="J234" s="98">
        <v>0</v>
      </c>
    </row>
    <row r="235" spans="1:10" x14ac:dyDescent="0.2">
      <c r="A235" s="107">
        <v>744</v>
      </c>
      <c r="B235" s="97">
        <v>135</v>
      </c>
      <c r="C235" s="97" t="s">
        <v>102</v>
      </c>
      <c r="D235" s="98"/>
      <c r="E235" s="98">
        <v>1969</v>
      </c>
      <c r="F235" s="98"/>
      <c r="G235" s="98"/>
      <c r="H235" s="98">
        <v>1969</v>
      </c>
      <c r="I235" s="98">
        <v>-33881</v>
      </c>
      <c r="J235" s="98">
        <v>-31912</v>
      </c>
    </row>
    <row r="236" spans="1:10" x14ac:dyDescent="0.2">
      <c r="A236" s="107" t="s">
        <v>343</v>
      </c>
      <c r="B236" s="107"/>
      <c r="C236" s="107"/>
      <c r="D236" s="98"/>
      <c r="E236" s="98">
        <v>1969</v>
      </c>
      <c r="F236" s="98"/>
      <c r="G236" s="98"/>
      <c r="H236" s="98">
        <v>1969</v>
      </c>
      <c r="I236" s="98">
        <v>-33881</v>
      </c>
      <c r="J236" s="98">
        <v>-31912</v>
      </c>
    </row>
    <row r="237" spans="1:10" x14ac:dyDescent="0.2">
      <c r="A237" s="107">
        <v>745</v>
      </c>
      <c r="B237" s="97">
        <v>162</v>
      </c>
      <c r="C237" s="97" t="s">
        <v>112</v>
      </c>
      <c r="D237" s="98"/>
      <c r="E237" s="98">
        <v>407</v>
      </c>
      <c r="F237" s="98"/>
      <c r="G237" s="98"/>
      <c r="H237" s="98">
        <v>407</v>
      </c>
      <c r="I237" s="98">
        <v>-182</v>
      </c>
      <c r="J237" s="98">
        <v>225</v>
      </c>
    </row>
    <row r="238" spans="1:10" x14ac:dyDescent="0.2">
      <c r="A238" s="107" t="s">
        <v>344</v>
      </c>
      <c r="B238" s="107"/>
      <c r="C238" s="107"/>
      <c r="D238" s="98"/>
      <c r="E238" s="98">
        <v>407</v>
      </c>
      <c r="F238" s="98"/>
      <c r="G238" s="98"/>
      <c r="H238" s="98">
        <v>407</v>
      </c>
      <c r="I238" s="98">
        <v>-182</v>
      </c>
      <c r="J238" s="98">
        <v>225</v>
      </c>
    </row>
    <row r="239" spans="1:10" x14ac:dyDescent="0.2">
      <c r="A239" s="107">
        <v>747</v>
      </c>
      <c r="B239" s="97">
        <v>38</v>
      </c>
      <c r="C239" s="97" t="s">
        <v>86</v>
      </c>
      <c r="D239" s="98"/>
      <c r="E239" s="98">
        <v>155115</v>
      </c>
      <c r="F239" s="98"/>
      <c r="G239" s="98"/>
      <c r="H239" s="98">
        <v>155115</v>
      </c>
      <c r="I239" s="98">
        <v>-69756</v>
      </c>
      <c r="J239" s="98">
        <v>85359</v>
      </c>
    </row>
    <row r="240" spans="1:10" x14ac:dyDescent="0.2">
      <c r="A240" s="107" t="s">
        <v>345</v>
      </c>
      <c r="B240" s="107"/>
      <c r="C240" s="107"/>
      <c r="D240" s="98"/>
      <c r="E240" s="98">
        <v>155115</v>
      </c>
      <c r="F240" s="98"/>
      <c r="G240" s="98"/>
      <c r="H240" s="98">
        <v>155115</v>
      </c>
      <c r="I240" s="98">
        <v>-69756</v>
      </c>
      <c r="J240" s="98">
        <v>85359</v>
      </c>
    </row>
    <row r="241" spans="1:10" x14ac:dyDescent="0.2">
      <c r="A241" s="107">
        <v>748</v>
      </c>
      <c r="B241" s="97">
        <v>129</v>
      </c>
      <c r="C241" s="97" t="s">
        <v>100</v>
      </c>
      <c r="D241" s="98"/>
      <c r="E241" s="98">
        <v>305361</v>
      </c>
      <c r="F241" s="98"/>
      <c r="G241" s="98"/>
      <c r="H241" s="98">
        <v>305361</v>
      </c>
      <c r="I241" s="98">
        <v>134860</v>
      </c>
      <c r="J241" s="98">
        <v>440221</v>
      </c>
    </row>
    <row r="242" spans="1:10" x14ac:dyDescent="0.2">
      <c r="B242" s="97">
        <v>130</v>
      </c>
      <c r="C242" s="97" t="s">
        <v>101</v>
      </c>
      <c r="D242" s="98"/>
      <c r="E242" s="98">
        <v>609819</v>
      </c>
      <c r="F242" s="98"/>
      <c r="G242" s="98"/>
      <c r="H242" s="98">
        <v>609819</v>
      </c>
      <c r="I242" s="98">
        <v>27873</v>
      </c>
      <c r="J242" s="98">
        <v>637692</v>
      </c>
    </row>
    <row r="243" spans="1:10" x14ac:dyDescent="0.2">
      <c r="A243" s="107" t="s">
        <v>346</v>
      </c>
      <c r="B243" s="107"/>
      <c r="C243" s="107"/>
      <c r="D243" s="98"/>
      <c r="E243" s="98">
        <v>915180</v>
      </c>
      <c r="F243" s="98"/>
      <c r="G243" s="98"/>
      <c r="H243" s="98">
        <v>915180</v>
      </c>
      <c r="I243" s="98">
        <v>162733</v>
      </c>
      <c r="J243" s="98">
        <v>1077913</v>
      </c>
    </row>
    <row r="244" spans="1:10" x14ac:dyDescent="0.2">
      <c r="A244" s="107">
        <v>749</v>
      </c>
      <c r="B244" s="97">
        <v>140</v>
      </c>
      <c r="C244" s="97" t="s">
        <v>106</v>
      </c>
      <c r="D244" s="98"/>
      <c r="E244" s="98">
        <v>101029</v>
      </c>
      <c r="F244" s="98"/>
      <c r="G244" s="98"/>
      <c r="H244" s="98">
        <v>101029</v>
      </c>
      <c r="I244" s="98">
        <v>21508</v>
      </c>
      <c r="J244" s="98">
        <v>122537</v>
      </c>
    </row>
    <row r="245" spans="1:10" x14ac:dyDescent="0.2">
      <c r="A245" s="107" t="s">
        <v>347</v>
      </c>
      <c r="B245" s="107"/>
      <c r="C245" s="107"/>
      <c r="D245" s="98"/>
      <c r="E245" s="98">
        <v>101029</v>
      </c>
      <c r="F245" s="98"/>
      <c r="G245" s="98"/>
      <c r="H245" s="98">
        <v>101029</v>
      </c>
      <c r="I245" s="98">
        <v>21508</v>
      </c>
      <c r="J245" s="98">
        <v>122537</v>
      </c>
    </row>
    <row r="246" spans="1:10" x14ac:dyDescent="0.2">
      <c r="A246" s="107">
        <v>750</v>
      </c>
      <c r="B246" s="97">
        <v>144</v>
      </c>
      <c r="C246" s="97" t="s">
        <v>75</v>
      </c>
      <c r="D246" s="98"/>
      <c r="E246" s="98">
        <v>209066</v>
      </c>
      <c r="F246" s="98"/>
      <c r="G246" s="98"/>
      <c r="H246" s="98">
        <v>209066</v>
      </c>
      <c r="I246" s="98">
        <v>55506</v>
      </c>
      <c r="J246" s="98">
        <v>264572</v>
      </c>
    </row>
    <row r="247" spans="1:10" x14ac:dyDescent="0.2">
      <c r="A247" s="107" t="s">
        <v>348</v>
      </c>
      <c r="B247" s="107"/>
      <c r="C247" s="107"/>
      <c r="D247" s="98"/>
      <c r="E247" s="98">
        <v>209066</v>
      </c>
      <c r="F247" s="98"/>
      <c r="G247" s="98"/>
      <c r="H247" s="98">
        <v>209066</v>
      </c>
      <c r="I247" s="98">
        <v>55506</v>
      </c>
      <c r="J247" s="98">
        <v>264572</v>
      </c>
    </row>
    <row r="248" spans="1:10" x14ac:dyDescent="0.2">
      <c r="A248" s="107">
        <v>751</v>
      </c>
      <c r="B248" s="97">
        <v>139</v>
      </c>
      <c r="C248" s="97" t="s">
        <v>105</v>
      </c>
      <c r="D248" s="98"/>
      <c r="E248" s="98">
        <v>245821</v>
      </c>
      <c r="F248" s="98"/>
      <c r="G248" s="98"/>
      <c r="H248" s="98">
        <v>245821</v>
      </c>
      <c r="I248" s="98">
        <v>-87200</v>
      </c>
      <c r="J248" s="98">
        <v>158621</v>
      </c>
    </row>
    <row r="249" spans="1:10" x14ac:dyDescent="0.2">
      <c r="A249" s="107" t="s">
        <v>349</v>
      </c>
      <c r="B249" s="107"/>
      <c r="C249" s="107"/>
      <c r="D249" s="98"/>
      <c r="E249" s="98">
        <v>245821</v>
      </c>
      <c r="F249" s="98"/>
      <c r="G249" s="98"/>
      <c r="H249" s="98">
        <v>245821</v>
      </c>
      <c r="I249" s="98">
        <v>-87200</v>
      </c>
      <c r="J249" s="98">
        <v>158621</v>
      </c>
    </row>
    <row r="250" spans="1:10" x14ac:dyDescent="0.2">
      <c r="A250" s="107">
        <v>752</v>
      </c>
      <c r="B250" s="97">
        <v>136</v>
      </c>
      <c r="C250" s="97" t="s">
        <v>103</v>
      </c>
      <c r="D250" s="98"/>
      <c r="E250" s="98">
        <v>145173</v>
      </c>
      <c r="F250" s="98"/>
      <c r="G250" s="98"/>
      <c r="H250" s="98">
        <v>145173</v>
      </c>
      <c r="I250" s="98">
        <v>-13317</v>
      </c>
      <c r="J250" s="98">
        <v>131856</v>
      </c>
    </row>
    <row r="251" spans="1:10" x14ac:dyDescent="0.2">
      <c r="A251" s="107" t="s">
        <v>350</v>
      </c>
      <c r="B251" s="107"/>
      <c r="C251" s="107"/>
      <c r="D251" s="98"/>
      <c r="E251" s="98">
        <v>145173</v>
      </c>
      <c r="F251" s="98"/>
      <c r="G251" s="98"/>
      <c r="H251" s="98">
        <v>145173</v>
      </c>
      <c r="I251" s="98">
        <v>-13317</v>
      </c>
      <c r="J251" s="98">
        <v>131856</v>
      </c>
    </row>
    <row r="252" spans="1:10" x14ac:dyDescent="0.2">
      <c r="A252" s="107">
        <v>753</v>
      </c>
      <c r="B252" s="97">
        <v>17</v>
      </c>
      <c r="C252" s="97" t="s">
        <v>81</v>
      </c>
      <c r="D252" s="98"/>
      <c r="E252" s="98">
        <v>6262</v>
      </c>
      <c r="F252" s="98"/>
      <c r="G252" s="98"/>
      <c r="H252" s="98">
        <v>6262</v>
      </c>
      <c r="I252" s="98">
        <v>2118</v>
      </c>
      <c r="J252" s="98">
        <v>8380</v>
      </c>
    </row>
    <row r="253" spans="1:10" x14ac:dyDescent="0.2">
      <c r="A253" s="107" t="s">
        <v>351</v>
      </c>
      <c r="B253" s="107"/>
      <c r="C253" s="107"/>
      <c r="D253" s="98"/>
      <c r="E253" s="98">
        <v>6262</v>
      </c>
      <c r="F253" s="98"/>
      <c r="G253" s="98"/>
      <c r="H253" s="98">
        <v>6262</v>
      </c>
      <c r="I253" s="98">
        <v>2118</v>
      </c>
      <c r="J253" s="98">
        <v>8380</v>
      </c>
    </row>
    <row r="254" spans="1:10" x14ac:dyDescent="0.2">
      <c r="A254" s="107">
        <v>754</v>
      </c>
      <c r="B254" s="97">
        <v>124</v>
      </c>
      <c r="C254" s="97" t="s">
        <v>71</v>
      </c>
      <c r="D254" s="98"/>
      <c r="E254" s="98">
        <v>50942</v>
      </c>
      <c r="F254" s="98"/>
      <c r="G254" s="98"/>
      <c r="H254" s="98">
        <v>50942</v>
      </c>
      <c r="I254" s="98">
        <v>944</v>
      </c>
      <c r="J254" s="98">
        <v>51886</v>
      </c>
    </row>
    <row r="255" spans="1:10" x14ac:dyDescent="0.2">
      <c r="A255" s="107" t="s">
        <v>352</v>
      </c>
      <c r="B255" s="107"/>
      <c r="C255" s="107"/>
      <c r="D255" s="98"/>
      <c r="E255" s="98">
        <v>50942</v>
      </c>
      <c r="F255" s="98"/>
      <c r="G255" s="98"/>
      <c r="H255" s="98">
        <v>50942</v>
      </c>
      <c r="I255" s="98">
        <v>944</v>
      </c>
      <c r="J255" s="98">
        <v>51886</v>
      </c>
    </row>
    <row r="256" spans="1:10" x14ac:dyDescent="0.2">
      <c r="A256" s="107">
        <v>755</v>
      </c>
      <c r="B256" s="97">
        <v>134</v>
      </c>
      <c r="C256" s="97" t="s">
        <v>164</v>
      </c>
      <c r="D256" s="98"/>
      <c r="E256" s="98">
        <v>285068</v>
      </c>
      <c r="F256" s="98"/>
      <c r="G256" s="98"/>
      <c r="H256" s="98">
        <v>285068</v>
      </c>
      <c r="I256" s="98">
        <v>-41999</v>
      </c>
      <c r="J256" s="98">
        <v>243069</v>
      </c>
    </row>
    <row r="257" spans="1:10" x14ac:dyDescent="0.2">
      <c r="A257" s="107" t="s">
        <v>353</v>
      </c>
      <c r="B257" s="107"/>
      <c r="C257" s="107"/>
      <c r="D257" s="98"/>
      <c r="E257" s="98">
        <v>285068</v>
      </c>
      <c r="F257" s="98"/>
      <c r="G257" s="98"/>
      <c r="H257" s="98">
        <v>285068</v>
      </c>
      <c r="I257" s="98">
        <v>-41999</v>
      </c>
      <c r="J257" s="98">
        <v>243069</v>
      </c>
    </row>
    <row r="258" spans="1:10" x14ac:dyDescent="0.2">
      <c r="A258" s="107">
        <v>756</v>
      </c>
      <c r="B258" s="97">
        <v>137</v>
      </c>
      <c r="C258" s="97" t="s">
        <v>104</v>
      </c>
      <c r="D258" s="98"/>
      <c r="E258" s="98">
        <v>203144</v>
      </c>
      <c r="F258" s="98"/>
      <c r="G258" s="98"/>
      <c r="H258" s="98">
        <v>203144</v>
      </c>
      <c r="I258" s="98">
        <v>-153966</v>
      </c>
      <c r="J258" s="98">
        <v>49178</v>
      </c>
    </row>
    <row r="259" spans="1:10" x14ac:dyDescent="0.2">
      <c r="A259" s="107" t="s">
        <v>354</v>
      </c>
      <c r="B259" s="107"/>
      <c r="C259" s="107"/>
      <c r="D259" s="98"/>
      <c r="E259" s="98">
        <v>203144</v>
      </c>
      <c r="F259" s="98"/>
      <c r="G259" s="98"/>
      <c r="H259" s="98">
        <v>203144</v>
      </c>
      <c r="I259" s="98">
        <v>-153966</v>
      </c>
      <c r="J259" s="98">
        <v>49178</v>
      </c>
    </row>
    <row r="260" spans="1:10" x14ac:dyDescent="0.2">
      <c r="A260" s="107">
        <v>800</v>
      </c>
      <c r="B260" s="97">
        <v>166</v>
      </c>
      <c r="C260" s="97" t="s">
        <v>79</v>
      </c>
      <c r="D260" s="98"/>
      <c r="E260" s="98">
        <v>2269532</v>
      </c>
      <c r="F260" s="98"/>
      <c r="G260" s="98">
        <v>204627</v>
      </c>
      <c r="H260" s="98">
        <v>2474159</v>
      </c>
      <c r="I260" s="98">
        <v>-481459</v>
      </c>
      <c r="J260" s="98">
        <v>1992700</v>
      </c>
    </row>
    <row r="261" spans="1:10" x14ac:dyDescent="0.2">
      <c r="A261" s="107" t="s">
        <v>355</v>
      </c>
      <c r="B261" s="107"/>
      <c r="C261" s="107"/>
      <c r="D261" s="98"/>
      <c r="E261" s="98">
        <v>2269532</v>
      </c>
      <c r="F261" s="98"/>
      <c r="G261" s="98">
        <v>204627</v>
      </c>
      <c r="H261" s="98">
        <v>2474159</v>
      </c>
      <c r="I261" s="98">
        <v>-481459</v>
      </c>
      <c r="J261" s="98">
        <v>1992700</v>
      </c>
    </row>
    <row r="262" spans="1:10" x14ac:dyDescent="0.2">
      <c r="A262" s="107">
        <v>810</v>
      </c>
      <c r="B262" s="97">
        <v>181</v>
      </c>
      <c r="C262" s="97" t="s">
        <v>147</v>
      </c>
      <c r="D262" s="98"/>
      <c r="E262" s="98">
        <v>650397</v>
      </c>
      <c r="F262" s="98"/>
      <c r="G262" s="98"/>
      <c r="H262" s="98">
        <v>650397</v>
      </c>
      <c r="I262" s="98">
        <v>-162243</v>
      </c>
      <c r="J262" s="98">
        <v>488154</v>
      </c>
    </row>
    <row r="263" spans="1:10" x14ac:dyDescent="0.2">
      <c r="A263" s="107" t="s">
        <v>356</v>
      </c>
      <c r="B263" s="107"/>
      <c r="C263" s="107"/>
      <c r="D263" s="98"/>
      <c r="E263" s="98">
        <v>650397</v>
      </c>
      <c r="F263" s="98"/>
      <c r="G263" s="98"/>
      <c r="H263" s="98">
        <v>650397</v>
      </c>
      <c r="I263" s="98">
        <v>-162243</v>
      </c>
      <c r="J263" s="98">
        <v>488154</v>
      </c>
    </row>
    <row r="264" spans="1:10" x14ac:dyDescent="0.2">
      <c r="A264" s="107">
        <v>901</v>
      </c>
      <c r="B264" s="97">
        <v>96</v>
      </c>
      <c r="C264" s="97" t="s">
        <v>199</v>
      </c>
      <c r="D264" s="98"/>
      <c r="E264" s="98">
        <v>0</v>
      </c>
      <c r="F264" s="98"/>
      <c r="G264" s="98"/>
      <c r="H264" s="98">
        <v>0</v>
      </c>
      <c r="I264" s="98">
        <v>0</v>
      </c>
      <c r="J264" s="98">
        <v>0</v>
      </c>
    </row>
    <row r="265" spans="1:10" x14ac:dyDescent="0.2">
      <c r="B265" s="97">
        <v>97</v>
      </c>
      <c r="C265" s="97" t="s">
        <v>95</v>
      </c>
      <c r="D265" s="98"/>
      <c r="E265" s="98">
        <v>41794</v>
      </c>
      <c r="F265" s="98"/>
      <c r="G265" s="98"/>
      <c r="H265" s="98">
        <v>41794</v>
      </c>
      <c r="I265" s="98">
        <v>12036</v>
      </c>
      <c r="J265" s="98">
        <v>53830</v>
      </c>
    </row>
    <row r="266" spans="1:10" x14ac:dyDescent="0.2">
      <c r="B266" s="97">
        <v>99</v>
      </c>
      <c r="C266" s="97" t="s">
        <v>185</v>
      </c>
      <c r="D266" s="98"/>
      <c r="E266" s="98">
        <v>0</v>
      </c>
      <c r="F266" s="98"/>
      <c r="G266" s="98"/>
      <c r="H266" s="98">
        <v>0</v>
      </c>
      <c r="I266" s="98">
        <v>0</v>
      </c>
      <c r="J266" s="98">
        <v>0</v>
      </c>
    </row>
    <row r="267" spans="1:10" x14ac:dyDescent="0.2">
      <c r="A267" s="107" t="s">
        <v>357</v>
      </c>
      <c r="B267" s="107"/>
      <c r="C267" s="107"/>
      <c r="D267" s="98"/>
      <c r="E267" s="98">
        <v>41794</v>
      </c>
      <c r="F267" s="98"/>
      <c r="G267" s="98"/>
      <c r="H267" s="98">
        <v>41794</v>
      </c>
      <c r="I267" s="98">
        <v>12036</v>
      </c>
      <c r="J267" s="98">
        <v>53830</v>
      </c>
    </row>
    <row r="268" spans="1:10" x14ac:dyDescent="0.2">
      <c r="A268" s="107">
        <v>902</v>
      </c>
      <c r="B268" s="97">
        <v>182</v>
      </c>
      <c r="C268" s="97" t="s">
        <v>118</v>
      </c>
      <c r="D268" s="98"/>
      <c r="E268" s="98">
        <v>9780</v>
      </c>
      <c r="F268" s="98"/>
      <c r="G268" s="98"/>
      <c r="H268" s="98">
        <v>9780</v>
      </c>
      <c r="I268" s="98">
        <v>1381</v>
      </c>
      <c r="J268" s="98">
        <v>11161</v>
      </c>
    </row>
    <row r="269" spans="1:10" x14ac:dyDescent="0.2">
      <c r="A269" s="107" t="s">
        <v>358</v>
      </c>
      <c r="B269" s="107"/>
      <c r="C269" s="107"/>
      <c r="D269" s="98"/>
      <c r="E269" s="98">
        <v>9780</v>
      </c>
      <c r="F269" s="98"/>
      <c r="G269" s="98"/>
      <c r="H269" s="98">
        <v>9780</v>
      </c>
      <c r="I269" s="98">
        <v>1381</v>
      </c>
      <c r="J269" s="98">
        <v>11161</v>
      </c>
    </row>
    <row r="270" spans="1:10" x14ac:dyDescent="0.2">
      <c r="A270" s="107">
        <v>908</v>
      </c>
      <c r="B270" s="97">
        <v>46</v>
      </c>
      <c r="C270" s="97" t="s">
        <v>123</v>
      </c>
      <c r="D270" s="98"/>
      <c r="E270" s="98">
        <v>152331</v>
      </c>
      <c r="F270" s="98"/>
      <c r="G270" s="98"/>
      <c r="H270" s="98">
        <v>152331</v>
      </c>
      <c r="I270" s="98">
        <v>-51738</v>
      </c>
      <c r="J270" s="98">
        <v>100593</v>
      </c>
    </row>
    <row r="271" spans="1:10" x14ac:dyDescent="0.2">
      <c r="B271" s="97">
        <v>100</v>
      </c>
      <c r="C271" s="97" t="s">
        <v>37</v>
      </c>
      <c r="D271" s="98"/>
      <c r="E271" s="98">
        <v>300926</v>
      </c>
      <c r="F271" s="98"/>
      <c r="G271" s="98"/>
      <c r="H271" s="98">
        <v>300926</v>
      </c>
      <c r="I271" s="98">
        <v>-49420</v>
      </c>
      <c r="J271" s="98">
        <v>251506</v>
      </c>
    </row>
    <row r="272" spans="1:10" x14ac:dyDescent="0.2">
      <c r="A272" s="107" t="s">
        <v>359</v>
      </c>
      <c r="B272" s="107"/>
      <c r="C272" s="107"/>
      <c r="D272" s="98"/>
      <c r="E272" s="98">
        <v>453257</v>
      </c>
      <c r="F272" s="98"/>
      <c r="G272" s="98"/>
      <c r="H272" s="98">
        <v>453257</v>
      </c>
      <c r="I272" s="98">
        <v>-101158</v>
      </c>
      <c r="J272" s="98">
        <v>352099</v>
      </c>
    </row>
    <row r="273" spans="1:10" x14ac:dyDescent="0.2">
      <c r="A273" s="107">
        <v>910</v>
      </c>
      <c r="B273" s="97">
        <v>183</v>
      </c>
      <c r="C273" s="97" t="s">
        <v>21</v>
      </c>
      <c r="D273" s="98"/>
      <c r="E273" s="98">
        <v>0</v>
      </c>
      <c r="F273" s="98"/>
      <c r="G273" s="98"/>
      <c r="H273" s="98">
        <v>0</v>
      </c>
      <c r="I273" s="98">
        <v>-129105</v>
      </c>
      <c r="J273" s="98">
        <v>-129105</v>
      </c>
    </row>
    <row r="274" spans="1:10" x14ac:dyDescent="0.2">
      <c r="A274" s="107" t="s">
        <v>360</v>
      </c>
      <c r="B274" s="107"/>
      <c r="C274" s="107"/>
      <c r="D274" s="98"/>
      <c r="E274" s="98">
        <v>0</v>
      </c>
      <c r="F274" s="98"/>
      <c r="G274" s="98"/>
      <c r="H274" s="98">
        <v>0</v>
      </c>
      <c r="I274" s="98">
        <v>-129105</v>
      </c>
      <c r="J274" s="98">
        <v>-129105</v>
      </c>
    </row>
    <row r="275" spans="1:10" x14ac:dyDescent="0.2">
      <c r="A275" s="107">
        <v>930</v>
      </c>
      <c r="B275" s="97">
        <v>185</v>
      </c>
      <c r="C275" s="97" t="s">
        <v>252</v>
      </c>
      <c r="D275" s="98"/>
      <c r="E275" s="98">
        <v>25902</v>
      </c>
      <c r="F275" s="98"/>
      <c r="G275" s="98"/>
      <c r="H275" s="98">
        <v>25902</v>
      </c>
      <c r="I275" s="98">
        <v>6986</v>
      </c>
      <c r="J275" s="98">
        <v>32888</v>
      </c>
    </row>
    <row r="276" spans="1:10" x14ac:dyDescent="0.2">
      <c r="A276" s="107" t="s">
        <v>361</v>
      </c>
      <c r="B276" s="107"/>
      <c r="C276" s="107"/>
      <c r="D276" s="98"/>
      <c r="E276" s="98">
        <v>25902</v>
      </c>
      <c r="F276" s="98"/>
      <c r="G276" s="98"/>
      <c r="H276" s="98">
        <v>25902</v>
      </c>
      <c r="I276" s="98">
        <v>6986</v>
      </c>
      <c r="J276" s="98">
        <v>32888</v>
      </c>
    </row>
    <row r="277" spans="1:10" x14ac:dyDescent="0.2">
      <c r="A277" s="107">
        <v>931</v>
      </c>
      <c r="B277" s="97">
        <v>186</v>
      </c>
      <c r="C277" s="97" t="s">
        <v>41</v>
      </c>
      <c r="D277" s="98"/>
      <c r="E277" s="98">
        <v>1589</v>
      </c>
      <c r="F277" s="98"/>
      <c r="G277" s="98"/>
      <c r="H277" s="98">
        <v>1589</v>
      </c>
      <c r="I277" s="98">
        <v>-14856</v>
      </c>
      <c r="J277" s="98">
        <v>-13267</v>
      </c>
    </row>
    <row r="278" spans="1:10" x14ac:dyDescent="0.2">
      <c r="A278" s="107" t="s">
        <v>362</v>
      </c>
      <c r="B278" s="107"/>
      <c r="C278" s="107"/>
      <c r="D278" s="98"/>
      <c r="E278" s="98">
        <v>1589</v>
      </c>
      <c r="F278" s="98"/>
      <c r="G278" s="98"/>
      <c r="H278" s="98">
        <v>1589</v>
      </c>
      <c r="I278" s="98">
        <v>-14856</v>
      </c>
      <c r="J278" s="98">
        <v>-13267</v>
      </c>
    </row>
    <row r="279" spans="1:10" x14ac:dyDescent="0.2">
      <c r="A279" s="107">
        <v>950</v>
      </c>
      <c r="B279" s="97">
        <v>27</v>
      </c>
      <c r="C279" s="97" t="s">
        <v>76</v>
      </c>
      <c r="D279" s="98"/>
      <c r="E279" s="98">
        <v>75371</v>
      </c>
      <c r="F279" s="98"/>
      <c r="G279" s="98"/>
      <c r="H279" s="98">
        <v>75371</v>
      </c>
      <c r="I279" s="98">
        <v>-10510</v>
      </c>
      <c r="J279" s="98">
        <v>64861</v>
      </c>
    </row>
    <row r="280" spans="1:10" x14ac:dyDescent="0.2">
      <c r="A280" s="107" t="s">
        <v>363</v>
      </c>
      <c r="B280" s="107"/>
      <c r="C280" s="107"/>
      <c r="D280" s="98"/>
      <c r="E280" s="98">
        <v>75371</v>
      </c>
      <c r="F280" s="98"/>
      <c r="G280" s="98"/>
      <c r="H280" s="98">
        <v>75371</v>
      </c>
      <c r="I280" s="98">
        <v>-10510</v>
      </c>
      <c r="J280" s="98">
        <v>64861</v>
      </c>
    </row>
    <row r="281" spans="1:10" x14ac:dyDescent="0.2">
      <c r="A281" s="107">
        <v>999</v>
      </c>
      <c r="B281" s="97">
        <v>191</v>
      </c>
      <c r="C281" s="97" t="s">
        <v>54</v>
      </c>
      <c r="D281" s="98"/>
      <c r="E281" s="98">
        <v>373343</v>
      </c>
      <c r="F281" s="98"/>
      <c r="G281" s="98"/>
      <c r="H281" s="98">
        <v>373343</v>
      </c>
      <c r="I281" s="98">
        <v>-81504</v>
      </c>
      <c r="J281" s="98">
        <v>291839</v>
      </c>
    </row>
    <row r="282" spans="1:10" x14ac:dyDescent="0.2">
      <c r="A282" s="107" t="s">
        <v>395</v>
      </c>
      <c r="B282" s="107"/>
      <c r="C282" s="107"/>
      <c r="D282" s="98"/>
      <c r="E282" s="98">
        <v>373343</v>
      </c>
      <c r="F282" s="98"/>
      <c r="G282" s="98"/>
      <c r="H282" s="98">
        <v>373343</v>
      </c>
      <c r="I282" s="98">
        <v>-81504</v>
      </c>
      <c r="J282" s="98">
        <v>291839</v>
      </c>
    </row>
    <row r="283" spans="1:10" x14ac:dyDescent="0.2">
      <c r="A283" s="107" t="s">
        <v>46</v>
      </c>
      <c r="B283" s="107"/>
      <c r="C283" s="107"/>
      <c r="D283" s="98">
        <v>1142773</v>
      </c>
      <c r="E283" s="98">
        <v>22449305</v>
      </c>
      <c r="F283" s="98">
        <v>403722</v>
      </c>
      <c r="G283" s="98">
        <v>204627</v>
      </c>
      <c r="H283" s="98">
        <v>24200427</v>
      </c>
      <c r="I283" s="98">
        <v>-2192874</v>
      </c>
      <c r="J283" s="98">
        <v>22007553</v>
      </c>
    </row>
    <row r="284" spans="1:10" x14ac:dyDescent="0.2">
      <c r="A284" s="97"/>
      <c r="D284" s="97"/>
      <c r="E284" s="97"/>
      <c r="F284" s="97"/>
      <c r="G284" s="97"/>
      <c r="H284" s="97"/>
      <c r="I284" s="97"/>
      <c r="J284" s="97"/>
    </row>
    <row r="285" spans="1:10" x14ac:dyDescent="0.2">
      <c r="A285" s="97"/>
      <c r="D285" s="97"/>
      <c r="E285" s="97"/>
      <c r="F285" s="97"/>
      <c r="G285" s="97"/>
      <c r="H285" s="97"/>
      <c r="I285" s="97"/>
      <c r="J285" s="97"/>
    </row>
    <row r="288" spans="1:10" x14ac:dyDescent="0.2">
      <c r="J288" s="97"/>
    </row>
    <row r="806" spans="10:10" x14ac:dyDescent="0.2">
      <c r="J806" s="116"/>
    </row>
  </sheetData>
  <pageMargins left="0.5" right="0.5" top="1" bottom="0.75" header="0.5" footer="0.5"/>
  <pageSetup scale="74" fitToHeight="0" orientation="landscape" verticalDpi="0" r:id="rId2"/>
  <headerFooter alignWithMargins="0">
    <oddHeader xml:space="preserve">&amp;C&amp;"Microsoft Sans Serif,Bold"&amp;12State of Nevada
Attorney General FY 2015 Actual Cost Allocation Plan&amp;R&amp;"Microsoft Sans Serif,Regular"&amp;9Based on Budgeted FY 2015 Costs
For Use in FY 2015
</oddHeader>
    <oddFooter xml:space="preserve">&amp;L&amp;"Microsoft Sans Serif,Regular"&amp;8MGT of America, Inc&amp;"Microsoft Sans Serif,Italic"
&amp;C&amp;"Microsoft Sans Serif,Regular"&amp;9Page &amp;P of &amp;N&amp;R&amp;"Microsoft Sans Serif,Italic"&amp;9
&amp;"Arial,Regular"&amp;10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Narrative</vt:lpstr>
      <vt:lpstr>FY 2015 BUDGET CAP</vt:lpstr>
      <vt:lpstr>Appendix - Sch 1.7</vt:lpstr>
      <vt:lpstr>'FY 2015 BUDGET CAP'!Print_Area</vt:lpstr>
      <vt:lpstr>Narrative!Print_Area</vt:lpstr>
      <vt:lpstr>'Appendix - Sch 1.7'!Print_Titles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Wilkes</dc:creator>
  <cp:lastModifiedBy>bscox</cp:lastModifiedBy>
  <cp:lastPrinted>2013-02-20T23:25:01Z</cp:lastPrinted>
  <dcterms:created xsi:type="dcterms:W3CDTF">2003-01-05T21:04:57Z</dcterms:created>
  <dcterms:modified xsi:type="dcterms:W3CDTF">2014-06-05T19:49:18Z</dcterms:modified>
</cp:coreProperties>
</file>